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nsumersfoodanddrug-my.sharepoint.com/personal/mysamruddhi_ms365o_onmicrosoft_com/Documents/02. Accounting &amp; IT_Return/MyTaxGuru/"/>
    </mc:Choice>
  </mc:AlternateContent>
  <xr:revisionPtr revIDLastSave="243" documentId="13_ncr:1_{D779B792-8B16-4B32-B31C-57611D890FC7}" xr6:coauthVersionLast="47" xr6:coauthVersionMax="47" xr10:uidLastSave="{A3CDCAA1-35E7-43E9-A882-19C39028775B}"/>
  <workbookProtection workbookAlgorithmName="SHA-512" workbookHashValue="b9QmpNsR/HZRWCchn0dcylBey5RuT9xe8DU+t+GjZAxlXMPcHXlzFL3wc3h6JuriWfuJlEgEL0s6MxxPuPQq9Q==" workbookSaltValue="Hlogz/DgFQRsFkDGdtHKOA==" workbookSpinCount="100000" lockStructure="1"/>
  <bookViews>
    <workbookView showSheetTabs="0" xWindow="-108" yWindow="-108" windowWidth="23256" windowHeight="12456" firstSheet="1" xr2:uid="{C6EB2988-AAB9-4CAC-B9B8-78490E0F59FC}"/>
  </bookViews>
  <sheets>
    <sheet name="Welcome" sheetId="1" r:id="rId1"/>
    <sheet name="Earnings" sheetId="3" r:id="rId2"/>
    <sheet name="HRA_Exemption" sheetId="7" state="hidden" r:id="rId3"/>
    <sheet name="Investment" sheetId="4" r:id="rId4"/>
    <sheet name="Report" sheetId="5" r:id="rId5"/>
  </sheets>
  <definedNames>
    <definedName name="_xlnm.Print_Area" localSheetId="1">Earnings!$B$2:$P$35</definedName>
    <definedName name="_xlnm.Print_Area" localSheetId="3">Investment!$B$2:$J$47</definedName>
    <definedName name="_xlnm.Print_Area" localSheetId="4">Report!$B$2:$H$64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3" l="1"/>
  <c r="O18" i="3"/>
  <c r="H61" i="5"/>
  <c r="G61" i="5"/>
  <c r="E32" i="3"/>
  <c r="F32" i="3" s="1"/>
  <c r="G32" i="3" s="1"/>
  <c r="H32" i="3" s="1"/>
  <c r="I32" i="3" s="1"/>
  <c r="J32" i="3" s="1"/>
  <c r="K32" i="3" s="1"/>
  <c r="L32" i="3" s="1"/>
  <c r="M32" i="3" s="1"/>
  <c r="N32" i="3" s="1"/>
  <c r="O32" i="3" s="1"/>
  <c r="E31" i="3"/>
  <c r="F31" i="3" s="1"/>
  <c r="G31" i="3" s="1"/>
  <c r="H31" i="3" s="1"/>
  <c r="I31" i="3" s="1"/>
  <c r="J31" i="3" s="1"/>
  <c r="K31" i="3" s="1"/>
  <c r="L31" i="3" s="1"/>
  <c r="M31" i="3" s="1"/>
  <c r="N31" i="3" s="1"/>
  <c r="O31" i="3" s="1"/>
  <c r="F30" i="3"/>
  <c r="G30" i="3" s="1"/>
  <c r="H30" i="3" s="1"/>
  <c r="I30" i="3" s="1"/>
  <c r="J30" i="3" s="1"/>
  <c r="K30" i="3" s="1"/>
  <c r="L30" i="3" s="1"/>
  <c r="M30" i="3" s="1"/>
  <c r="N30" i="3" s="1"/>
  <c r="O30" i="3" s="1"/>
  <c r="E30" i="3"/>
  <c r="E29" i="3"/>
  <c r="F29" i="3" s="1"/>
  <c r="G29" i="3" s="1"/>
  <c r="H29" i="3" s="1"/>
  <c r="I29" i="3" s="1"/>
  <c r="J29" i="3" s="1"/>
  <c r="K29" i="3" s="1"/>
  <c r="L29" i="3" s="1"/>
  <c r="M29" i="3" s="1"/>
  <c r="N29" i="3" s="1"/>
  <c r="O29" i="3" s="1"/>
  <c r="E28" i="3"/>
  <c r="F28" i="3" s="1"/>
  <c r="G28" i="3" s="1"/>
  <c r="H28" i="3" s="1"/>
  <c r="I28" i="3" s="1"/>
  <c r="J28" i="3" s="1"/>
  <c r="K28" i="3" s="1"/>
  <c r="L28" i="3" s="1"/>
  <c r="M28" i="3" s="1"/>
  <c r="N28" i="3" s="1"/>
  <c r="O28" i="3" s="1"/>
  <c r="E27" i="3"/>
  <c r="F27" i="3" s="1"/>
  <c r="G27" i="3" s="1"/>
  <c r="H27" i="3" s="1"/>
  <c r="I27" i="3" s="1"/>
  <c r="J27" i="3" s="1"/>
  <c r="K27" i="3" s="1"/>
  <c r="L27" i="3" s="1"/>
  <c r="M27" i="3" s="1"/>
  <c r="N27" i="3" s="1"/>
  <c r="O27" i="3" s="1"/>
  <c r="E26" i="3"/>
  <c r="F26" i="3" s="1"/>
  <c r="G26" i="3" s="1"/>
  <c r="H26" i="3" s="1"/>
  <c r="I26" i="3" s="1"/>
  <c r="J26" i="3" s="1"/>
  <c r="K26" i="3" s="1"/>
  <c r="L26" i="3" s="1"/>
  <c r="M26" i="3" s="1"/>
  <c r="N26" i="3" s="1"/>
  <c r="O26" i="3" s="1"/>
  <c r="E25" i="3"/>
  <c r="F25" i="3" s="1"/>
  <c r="G25" i="3" s="1"/>
  <c r="H25" i="3" s="1"/>
  <c r="I25" i="3" s="1"/>
  <c r="J25" i="3" s="1"/>
  <c r="K25" i="3" s="1"/>
  <c r="L25" i="3" s="1"/>
  <c r="M25" i="3" s="1"/>
  <c r="N25" i="3" s="1"/>
  <c r="O25" i="3" s="1"/>
  <c r="F23" i="3"/>
  <c r="G23" i="3" s="1"/>
  <c r="H23" i="3" s="1"/>
  <c r="I23" i="3" s="1"/>
  <c r="J23" i="3" s="1"/>
  <c r="K23" i="3" s="1"/>
  <c r="L23" i="3" s="1"/>
  <c r="M23" i="3" s="1"/>
  <c r="N23" i="3" s="1"/>
  <c r="O23" i="3" s="1"/>
  <c r="F22" i="3"/>
  <c r="G22" i="3" s="1"/>
  <c r="H22" i="3" s="1"/>
  <c r="I22" i="3" s="1"/>
  <c r="J22" i="3" s="1"/>
  <c r="K22" i="3" s="1"/>
  <c r="L22" i="3" s="1"/>
  <c r="M22" i="3" s="1"/>
  <c r="N22" i="3" s="1"/>
  <c r="O22" i="3" s="1"/>
  <c r="L21" i="3"/>
  <c r="M21" i="3" s="1"/>
  <c r="N21" i="3" s="1"/>
  <c r="O21" i="3" s="1"/>
  <c r="F21" i="3"/>
  <c r="G21" i="3" s="1"/>
  <c r="H21" i="3" s="1"/>
  <c r="I21" i="3" s="1"/>
  <c r="J21" i="3" s="1"/>
  <c r="K21" i="3" s="1"/>
  <c r="F20" i="3"/>
  <c r="G20" i="3" s="1"/>
  <c r="H20" i="3" s="1"/>
  <c r="I20" i="3" s="1"/>
  <c r="J20" i="3" s="1"/>
  <c r="K20" i="3" s="1"/>
  <c r="L20" i="3" s="1"/>
  <c r="M20" i="3" s="1"/>
  <c r="N20" i="3" s="1"/>
  <c r="O20" i="3" s="1"/>
  <c r="F19" i="3"/>
  <c r="G19" i="3" s="1"/>
  <c r="H19" i="3" s="1"/>
  <c r="I19" i="3" s="1"/>
  <c r="J19" i="3" s="1"/>
  <c r="K19" i="3" s="1"/>
  <c r="L19" i="3" s="1"/>
  <c r="M19" i="3" s="1"/>
  <c r="N19" i="3" s="1"/>
  <c r="O19" i="3" s="1"/>
  <c r="F18" i="3"/>
  <c r="G18" i="3" s="1"/>
  <c r="H18" i="3" s="1"/>
  <c r="I18" i="3" s="1"/>
  <c r="J18" i="3" s="1"/>
  <c r="K18" i="3" s="1"/>
  <c r="L18" i="3" s="1"/>
  <c r="M18" i="3" s="1"/>
  <c r="N18" i="3" s="1"/>
  <c r="F17" i="3"/>
  <c r="G17" i="3" s="1"/>
  <c r="H17" i="3" s="1"/>
  <c r="I17" i="3" s="1"/>
  <c r="J17" i="3" s="1"/>
  <c r="K17" i="3" s="1"/>
  <c r="L17" i="3" s="1"/>
  <c r="M17" i="3" s="1"/>
  <c r="N17" i="3" s="1"/>
  <c r="F16" i="3"/>
  <c r="G16" i="3" s="1"/>
  <c r="H16" i="3" s="1"/>
  <c r="I16" i="3" s="1"/>
  <c r="J16" i="3" s="1"/>
  <c r="K16" i="3" s="1"/>
  <c r="L16" i="3" s="1"/>
  <c r="M16" i="3" s="1"/>
  <c r="N16" i="3" s="1"/>
  <c r="O16" i="3" s="1"/>
  <c r="F15" i="3"/>
  <c r="G15" i="3" s="1"/>
  <c r="H15" i="3" s="1"/>
  <c r="I15" i="3" s="1"/>
  <c r="J15" i="3" s="1"/>
  <c r="K15" i="3" s="1"/>
  <c r="L15" i="3" s="1"/>
  <c r="M15" i="3" s="1"/>
  <c r="N15" i="3" s="1"/>
  <c r="O15" i="3" s="1"/>
  <c r="F14" i="3"/>
  <c r="G14" i="3" s="1"/>
  <c r="H14" i="3" s="1"/>
  <c r="I14" i="3" s="1"/>
  <c r="J14" i="3" s="1"/>
  <c r="K14" i="3" s="1"/>
  <c r="L14" i="3" s="1"/>
  <c r="M14" i="3" s="1"/>
  <c r="N14" i="3" s="1"/>
  <c r="O14" i="3" s="1"/>
  <c r="F13" i="3"/>
  <c r="G13" i="3" s="1"/>
  <c r="H13" i="3" s="1"/>
  <c r="I13" i="3" s="1"/>
  <c r="J13" i="3" s="1"/>
  <c r="K13" i="3" s="1"/>
  <c r="L13" i="3" s="1"/>
  <c r="M13" i="3" s="1"/>
  <c r="N13" i="3" s="1"/>
  <c r="O13" i="3" s="1"/>
  <c r="G12" i="3"/>
  <c r="H12" i="3" s="1"/>
  <c r="I12" i="3" s="1"/>
  <c r="J12" i="3" s="1"/>
  <c r="K12" i="3" s="1"/>
  <c r="L12" i="3" s="1"/>
  <c r="M12" i="3" s="1"/>
  <c r="N12" i="3" s="1"/>
  <c r="O12" i="3" s="1"/>
  <c r="F12" i="3"/>
  <c r="F11" i="3"/>
  <c r="G11" i="3" s="1"/>
  <c r="H11" i="3" s="1"/>
  <c r="I11" i="3" s="1"/>
  <c r="J11" i="3" s="1"/>
  <c r="K11" i="3" s="1"/>
  <c r="L11" i="3" s="1"/>
  <c r="M11" i="3" s="1"/>
  <c r="N11" i="3" s="1"/>
  <c r="O11" i="3" s="1"/>
  <c r="J10" i="3"/>
  <c r="K10" i="3" s="1"/>
  <c r="L10" i="3" s="1"/>
  <c r="M10" i="3" s="1"/>
  <c r="N10" i="3" s="1"/>
  <c r="O10" i="3" s="1"/>
  <c r="F10" i="3"/>
  <c r="G10" i="3" s="1"/>
  <c r="H10" i="3" s="1"/>
  <c r="I10" i="3" s="1"/>
  <c r="F9" i="3"/>
  <c r="G9" i="3" s="1"/>
  <c r="H9" i="3" s="1"/>
  <c r="I9" i="3" s="1"/>
  <c r="J9" i="3" s="1"/>
  <c r="K9" i="3" s="1"/>
  <c r="L9" i="3" s="1"/>
  <c r="M9" i="3" s="1"/>
  <c r="N9" i="3" s="1"/>
  <c r="O9" i="3" s="1"/>
  <c r="F8" i="3"/>
  <c r="G8" i="3" s="1"/>
  <c r="H8" i="3" s="1"/>
  <c r="I8" i="3" s="1"/>
  <c r="J8" i="3" s="1"/>
  <c r="K8" i="3" s="1"/>
  <c r="L8" i="3" s="1"/>
  <c r="M8" i="3" s="1"/>
  <c r="N8" i="3" s="1"/>
  <c r="O8" i="3" s="1"/>
  <c r="F7" i="3"/>
  <c r="G7" i="3" s="1"/>
  <c r="H7" i="3" s="1"/>
  <c r="I7" i="3" s="1"/>
  <c r="J7" i="3" s="1"/>
  <c r="K7" i="3" s="1"/>
  <c r="L7" i="3" s="1"/>
  <c r="M7" i="3" s="1"/>
  <c r="N7" i="3" s="1"/>
  <c r="O7" i="3" s="1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48" i="5"/>
  <c r="F48" i="5" s="1"/>
  <c r="E26" i="5"/>
  <c r="F26" i="5" s="1"/>
  <c r="H4" i="5"/>
  <c r="E20" i="5"/>
  <c r="C4" i="5"/>
  <c r="D5" i="7"/>
  <c r="F12" i="7"/>
  <c r="H59" i="5"/>
  <c r="G59" i="5"/>
  <c r="F49" i="5" l="1"/>
  <c r="F47" i="5"/>
  <c r="F46" i="5"/>
  <c r="F45" i="5"/>
  <c r="I35" i="4"/>
  <c r="J35" i="4" s="1"/>
  <c r="E42" i="5" s="1"/>
  <c r="F40" i="5"/>
  <c r="E41" i="5"/>
  <c r="E45" i="5"/>
  <c r="E46" i="5"/>
  <c r="E47" i="5"/>
  <c r="E49" i="5"/>
  <c r="E40" i="5"/>
  <c r="E27" i="5"/>
  <c r="F27" i="5" s="1"/>
  <c r="E28" i="5"/>
  <c r="F28" i="5" s="1"/>
  <c r="E29" i="5"/>
  <c r="F29" i="5" s="1"/>
  <c r="E30" i="5"/>
  <c r="F30" i="5" s="1"/>
  <c r="E31" i="5"/>
  <c r="F31" i="5" s="1"/>
  <c r="E32" i="5"/>
  <c r="F32" i="5" s="1"/>
  <c r="E33" i="5"/>
  <c r="F33" i="5" s="1"/>
  <c r="E34" i="5"/>
  <c r="F34" i="5" s="1"/>
  <c r="E35" i="5"/>
  <c r="F35" i="5" s="1"/>
  <c r="E36" i="5"/>
  <c r="F36" i="5" s="1"/>
  <c r="E37" i="5"/>
  <c r="F37" i="5" s="1"/>
  <c r="H21" i="5"/>
  <c r="E19" i="5"/>
  <c r="E10" i="5"/>
  <c r="E11" i="5"/>
  <c r="E9" i="5"/>
  <c r="J30" i="4"/>
  <c r="F16" i="7"/>
  <c r="F15" i="7"/>
  <c r="F14" i="7"/>
  <c r="F13" i="7"/>
  <c r="F11" i="7"/>
  <c r="F10" i="7"/>
  <c r="F9" i="7"/>
  <c r="F8" i="7"/>
  <c r="F7" i="7"/>
  <c r="F6" i="7"/>
  <c r="F5" i="7"/>
  <c r="E6" i="7"/>
  <c r="E5" i="7"/>
  <c r="H5" i="7" s="1"/>
  <c r="J6" i="7" l="1"/>
  <c r="H6" i="7"/>
  <c r="D6" i="7"/>
  <c r="I6" i="7" s="1"/>
  <c r="D7" i="7"/>
  <c r="I5" i="7"/>
  <c r="F42" i="5"/>
  <c r="G21" i="5"/>
  <c r="F18" i="7"/>
  <c r="D8" i="7"/>
  <c r="I8" i="7" s="1"/>
  <c r="D9" i="7"/>
  <c r="E8" i="7"/>
  <c r="E7" i="7"/>
  <c r="I7" i="7"/>
  <c r="J7" i="7" l="1"/>
  <c r="H7" i="7"/>
  <c r="H8" i="7"/>
  <c r="J8" i="7"/>
  <c r="I9" i="7"/>
  <c r="E9" i="7"/>
  <c r="D10" i="7"/>
  <c r="I37" i="4"/>
  <c r="J37" i="4" s="1"/>
  <c r="I36" i="4"/>
  <c r="J36" i="4" s="1"/>
  <c r="I34" i="4"/>
  <c r="F41" i="5" s="1"/>
  <c r="I10" i="4"/>
  <c r="F3" i="7" s="1"/>
  <c r="H2" i="7" s="1"/>
  <c r="G9" i="7" s="1"/>
  <c r="P30" i="3"/>
  <c r="O33" i="3"/>
  <c r="N33" i="3"/>
  <c r="M33" i="3"/>
  <c r="L33" i="3"/>
  <c r="K33" i="3"/>
  <c r="J33" i="3"/>
  <c r="I33" i="3"/>
  <c r="H33" i="3"/>
  <c r="G33" i="3"/>
  <c r="F33" i="3"/>
  <c r="E33" i="3"/>
  <c r="D33" i="3"/>
  <c r="P32" i="3"/>
  <c r="P31" i="3"/>
  <c r="P29" i="3"/>
  <c r="P28" i="3"/>
  <c r="P27" i="3"/>
  <c r="P26" i="3"/>
  <c r="E15" i="5" s="1"/>
  <c r="P25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9" i="3"/>
  <c r="P8" i="3"/>
  <c r="H24" i="3"/>
  <c r="G24" i="3"/>
  <c r="F24" i="3"/>
  <c r="E24" i="3"/>
  <c r="D24" i="3"/>
  <c r="E25" i="5" l="1"/>
  <c r="F25" i="5" s="1"/>
  <c r="F38" i="5" s="1"/>
  <c r="E34" i="3"/>
  <c r="F34" i="3"/>
  <c r="G34" i="3"/>
  <c r="H9" i="7"/>
  <c r="J9" i="7"/>
  <c r="E50" i="5"/>
  <c r="H34" i="3"/>
  <c r="G5" i="7"/>
  <c r="J5" i="7" s="1"/>
  <c r="G6" i="7"/>
  <c r="G7" i="7"/>
  <c r="F43" i="5"/>
  <c r="E43" i="5"/>
  <c r="G8" i="7"/>
  <c r="E44" i="5"/>
  <c r="F44" i="5"/>
  <c r="D11" i="7"/>
  <c r="G10" i="7"/>
  <c r="I10" i="7"/>
  <c r="E10" i="7"/>
  <c r="I24" i="3"/>
  <c r="I34" i="3" s="1"/>
  <c r="D34" i="3"/>
  <c r="P33" i="3"/>
  <c r="E38" i="5" l="1"/>
  <c r="H10" i="7"/>
  <c r="J10" i="7"/>
  <c r="E51" i="5"/>
  <c r="K24" i="3"/>
  <c r="K34" i="3" s="1"/>
  <c r="E11" i="7"/>
  <c r="J24" i="3"/>
  <c r="D12" i="7"/>
  <c r="I11" i="7"/>
  <c r="G11" i="7"/>
  <c r="H11" i="7" l="1"/>
  <c r="J11" i="7"/>
  <c r="D13" i="7"/>
  <c r="L24" i="3"/>
  <c r="L34" i="3" s="1"/>
  <c r="E12" i="7"/>
  <c r="J34" i="3"/>
  <c r="G12" i="7"/>
  <c r="I12" i="7"/>
  <c r="H12" i="7" l="1"/>
  <c r="J12" i="7"/>
  <c r="M24" i="3"/>
  <c r="M34" i="3" s="1"/>
  <c r="E13" i="7"/>
  <c r="I13" i="7"/>
  <c r="G13" i="7"/>
  <c r="D14" i="7"/>
  <c r="H13" i="7" l="1"/>
  <c r="J13" i="7"/>
  <c r="I14" i="7"/>
  <c r="G14" i="7"/>
  <c r="N24" i="3"/>
  <c r="E14" i="7"/>
  <c r="P7" i="3"/>
  <c r="F50" i="5" s="1"/>
  <c r="D15" i="7"/>
  <c r="H52" i="5" l="1"/>
  <c r="F51" i="5"/>
  <c r="G52" i="5" s="1"/>
  <c r="H14" i="7"/>
  <c r="J14" i="7"/>
  <c r="I15" i="7"/>
  <c r="G15" i="7"/>
  <c r="N34" i="3"/>
  <c r="D16" i="7"/>
  <c r="E16" i="7"/>
  <c r="J16" i="7" s="1"/>
  <c r="E15" i="7"/>
  <c r="H15" i="7" l="1"/>
  <c r="J15" i="7"/>
  <c r="H16" i="7"/>
  <c r="E18" i="7"/>
  <c r="H18" i="7" s="1"/>
  <c r="I16" i="7"/>
  <c r="G16" i="7"/>
  <c r="D18" i="7"/>
  <c r="O24" i="3"/>
  <c r="P10" i="3"/>
  <c r="H6" i="5" s="1"/>
  <c r="G6" i="5" l="1"/>
  <c r="H12" i="5"/>
  <c r="I18" i="7"/>
  <c r="G18" i="7"/>
  <c r="O34" i="3"/>
  <c r="P34" i="3" s="1"/>
  <c r="P24" i="3"/>
  <c r="E14" i="5" s="1"/>
  <c r="H16" i="5" l="1"/>
  <c r="H17" i="5" s="1"/>
  <c r="H22" i="5" s="1"/>
  <c r="H53" i="5" s="1"/>
  <c r="G16" i="5"/>
  <c r="J18" i="7"/>
  <c r="J10" i="4" s="1"/>
  <c r="E8" i="5" s="1"/>
  <c r="G12" i="5" s="1"/>
  <c r="H90" i="5" l="1"/>
  <c r="F88" i="5"/>
  <c r="H88" i="5"/>
  <c r="F89" i="5"/>
  <c r="F92" i="5"/>
  <c r="E92" i="5"/>
  <c r="F91" i="5"/>
  <c r="E91" i="5"/>
  <c r="F90" i="5"/>
  <c r="E89" i="5"/>
  <c r="E90" i="5"/>
  <c r="G17" i="5"/>
  <c r="G22" i="5" s="1"/>
  <c r="G53" i="5" s="1"/>
  <c r="E82" i="5"/>
  <c r="F81" i="5"/>
  <c r="F80" i="5"/>
  <c r="F77" i="5"/>
  <c r="E81" i="5"/>
  <c r="F79" i="5"/>
  <c r="E80" i="5"/>
  <c r="E78" i="5"/>
  <c r="F82" i="5"/>
  <c r="F78" i="5"/>
  <c r="E79" i="5"/>
  <c r="H98" i="5" l="1"/>
  <c r="D91" i="5"/>
  <c r="D92" i="5"/>
  <c r="I92" i="5" s="1"/>
  <c r="D90" i="5"/>
  <c r="D89" i="5"/>
  <c r="H96" i="5"/>
  <c r="F99" i="5"/>
  <c r="F98" i="5"/>
  <c r="F97" i="5"/>
  <c r="F96" i="5"/>
  <c r="E99" i="5"/>
  <c r="E98" i="5"/>
  <c r="E97" i="5"/>
  <c r="F100" i="5"/>
  <c r="E100" i="5"/>
  <c r="H80" i="5"/>
  <c r="H79" i="5"/>
  <c r="H81" i="5"/>
  <c r="E70" i="5"/>
  <c r="F71" i="5"/>
  <c r="E69" i="5"/>
  <c r="F70" i="5"/>
  <c r="F69" i="5"/>
  <c r="E71" i="5"/>
  <c r="F68" i="5"/>
  <c r="H78" i="5"/>
  <c r="H82" i="5"/>
  <c r="D100" i="5" l="1"/>
  <c r="D97" i="5"/>
  <c r="D98" i="5"/>
  <c r="D99" i="5"/>
  <c r="H69" i="5"/>
  <c r="H71" i="5"/>
  <c r="H70" i="5"/>
  <c r="H83" i="5"/>
  <c r="H84" i="5" s="1"/>
  <c r="H85" i="5" s="1"/>
  <c r="H72" i="5" l="1"/>
  <c r="H73" i="5" s="1"/>
  <c r="H74" i="5" s="1"/>
  <c r="H54" i="5"/>
  <c r="H89" i="5" s="1"/>
  <c r="I89" i="5" s="1"/>
  <c r="I90" i="5" l="1"/>
  <c r="H91" i="5"/>
  <c r="I91" i="5" s="1"/>
  <c r="H55" i="5"/>
  <c r="G54" i="5"/>
  <c r="H100" i="5" l="1"/>
  <c r="I100" i="5" s="1"/>
  <c r="H97" i="5"/>
  <c r="I97" i="5" s="1"/>
  <c r="H99" i="5"/>
  <c r="I99" i="5" s="1"/>
  <c r="I98" i="5"/>
  <c r="I93" i="5"/>
  <c r="H56" i="5" s="1"/>
  <c r="H93" i="5"/>
  <c r="G55" i="5"/>
  <c r="H101" i="5" l="1"/>
  <c r="I101" i="5"/>
  <c r="G56" i="5" s="1"/>
  <c r="G57" i="5" s="1"/>
  <c r="G58" i="5" s="1"/>
  <c r="G60" i="5" s="1"/>
  <c r="G62" i="5" s="1"/>
  <c r="H57" i="5"/>
  <c r="H58" i="5" s="1"/>
  <c r="H60" i="5" s="1"/>
  <c r="H62" i="5" s="1"/>
  <c r="B6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Samruddhi Consultancy Services Sunita Gaikwad</author>
  </authors>
  <commentList>
    <comment ref="C35" authorId="0" shapeId="0" xr:uid="{DC3A411F-8044-444E-8009-D509C28AF74C}">
      <text>
        <r>
          <rPr>
            <b/>
            <sz val="9"/>
            <color indexed="81"/>
            <rFont val="Tahoma"/>
            <family val="2"/>
          </rPr>
          <t xml:space="preserve">Samruddhi Consultancy Services </t>
        </r>
        <r>
          <rPr>
            <sz val="9"/>
            <color indexed="81"/>
            <rFont val="Tahoma"/>
            <family val="2"/>
          </rPr>
          <t xml:space="preserve">Neurological diseases, Malignant Cancers, Full blown AIDS (Accquired Immune Deficiency Syndrome), Chronic Renal failure, Hematological disorders
</t>
        </r>
      </text>
    </comment>
    <comment ref="C37" authorId="0" shapeId="0" xr:uid="{130FCDAE-6D6D-4264-8C58-8D4A964EDC82}">
      <text>
        <r>
          <rPr>
            <b/>
            <sz val="9"/>
            <color indexed="81"/>
            <rFont val="Tahoma"/>
            <family val="2"/>
          </rPr>
          <t xml:space="preserve">Samruddhi Consultancy Services </t>
        </r>
        <r>
          <rPr>
            <sz val="9"/>
            <color indexed="81"/>
            <rFont val="Tahoma"/>
            <family val="2"/>
          </rPr>
          <t xml:space="preserve">Blindness, Low vision, Leprosy-cured, Hearing impairment, Locomotor disability, Mental Retardation and Mental illness
</t>
        </r>
      </text>
    </comment>
  </commentList>
</comments>
</file>

<file path=xl/sharedStrings.xml><?xml version="1.0" encoding="utf-8"?>
<sst xmlns="http://schemas.openxmlformats.org/spreadsheetml/2006/main" count="225" uniqueCount="174">
  <si>
    <t>Samruddhi Consultancy Services</t>
  </si>
  <si>
    <t xml:space="preserve">                                                                                                                         The Smart Way to Compute your tax</t>
  </si>
  <si>
    <t>INCOME TAX CALCULATOR</t>
  </si>
  <si>
    <t>FY 2023-24 (AY 2024-25)</t>
  </si>
  <si>
    <t>(For Salaried Individuals Only)</t>
  </si>
  <si>
    <r>
      <t xml:space="preserve">                                                                                                                              </t>
    </r>
    <r>
      <rPr>
        <b/>
        <sz val="10"/>
        <rFont val="Arial"/>
        <family val="2"/>
      </rPr>
      <t xml:space="preserve">Note : </t>
    </r>
    <r>
      <rPr>
        <sz val="10"/>
        <rFont val="Arial"/>
        <family val="2"/>
      </rPr>
      <t xml:space="preserve">Please enter values in </t>
    </r>
    <r>
      <rPr>
        <b/>
        <sz val="10"/>
        <rFont val="Arial"/>
        <family val="2"/>
      </rPr>
      <t>GREEN</t>
    </r>
    <r>
      <rPr>
        <sz val="10"/>
        <rFont val="Arial"/>
        <family val="2"/>
      </rPr>
      <t xml:space="preserve"> colored cells only</t>
    </r>
  </si>
  <si>
    <t>D I S C L A I M E R</t>
  </si>
  <si>
    <t xml:space="preserve">This tax calculator can be used to calculate the approximate tax payable by salaried individuals and does not support Senior Citizens. </t>
  </si>
  <si>
    <t>This should NOT be used to compute the actual taxes to be paid to the Government. The author is not resposible for any inaccuracies in the tax computed.</t>
  </si>
  <si>
    <r>
      <t xml:space="preserve">Our Services :  </t>
    </r>
    <r>
      <rPr>
        <b/>
        <sz val="16"/>
        <color rgb="FF002060"/>
        <rFont val="Wingdings"/>
        <charset val="2"/>
      </rPr>
      <t>l</t>
    </r>
    <r>
      <rPr>
        <b/>
        <sz val="16"/>
        <color rgb="FF002060"/>
        <rFont val="Calibri"/>
        <family val="2"/>
        <scheme val="minor"/>
      </rPr>
      <t xml:space="preserve"> Income Tax Return  </t>
    </r>
    <r>
      <rPr>
        <b/>
        <sz val="16"/>
        <color rgb="FF002060"/>
        <rFont val="Wingdings"/>
        <charset val="2"/>
      </rPr>
      <t>l</t>
    </r>
    <r>
      <rPr>
        <b/>
        <sz val="16"/>
        <color rgb="FF002060"/>
        <rFont val="Calibri"/>
        <family val="2"/>
        <scheme val="minor"/>
      </rPr>
      <t xml:space="preserve"> Registered Rent Agreement </t>
    </r>
    <r>
      <rPr>
        <b/>
        <sz val="16"/>
        <color rgb="FF002060"/>
        <rFont val="Wingdings"/>
        <charset val="2"/>
      </rPr>
      <t>l</t>
    </r>
    <r>
      <rPr>
        <b/>
        <sz val="16"/>
        <color rgb="FF002060"/>
        <rFont val="Calibri"/>
        <family val="2"/>
        <scheme val="minor"/>
      </rPr>
      <t xml:space="preserve"> MS Excel Trainings </t>
    </r>
    <r>
      <rPr>
        <b/>
        <sz val="16"/>
        <color rgb="FF002060"/>
        <rFont val="Wingdings"/>
        <charset val="2"/>
      </rPr>
      <t>l</t>
    </r>
    <r>
      <rPr>
        <b/>
        <sz val="16"/>
        <color rgb="FF002060"/>
        <rFont val="Calibri"/>
        <family val="2"/>
        <scheme val="minor"/>
      </rPr>
      <t xml:space="preserve"> Office Automation Tools</t>
    </r>
  </si>
  <si>
    <t>Call/WhatsApp : 88578 22000/ 76868 22000</t>
  </si>
  <si>
    <t>MySamruddhi100@gmail.com</t>
  </si>
  <si>
    <t>www.MyAgreementGuru.com</t>
  </si>
  <si>
    <t>To build a new nation, Please pay your tax honestly.</t>
  </si>
  <si>
    <t>© 2023-24, MySamruddhi (MySamruddhi100@gmail.com)</t>
  </si>
  <si>
    <t>MyTaxGuru - Samruddhi Consultancy Services</t>
  </si>
  <si>
    <t>Employee Name:</t>
  </si>
  <si>
    <t>PAN No. :</t>
  </si>
  <si>
    <t>Earning Details ( 2023-24 )</t>
  </si>
  <si>
    <t>Month -&gt;</t>
  </si>
  <si>
    <t>Annual Total</t>
  </si>
  <si>
    <t>Earnings</t>
  </si>
  <si>
    <t>Basic Salary</t>
  </si>
  <si>
    <t>Dearness Allowance</t>
  </si>
  <si>
    <t>Conveyance</t>
  </si>
  <si>
    <t>House Rent Allowance</t>
  </si>
  <si>
    <t>Medical Allowance</t>
  </si>
  <si>
    <t>Personal Allowance</t>
  </si>
  <si>
    <t>Special Allowance</t>
  </si>
  <si>
    <t>Leave Travel Concession</t>
  </si>
  <si>
    <t>Food  Allowance</t>
  </si>
  <si>
    <t>Bonus</t>
  </si>
  <si>
    <t>Ex-Gratia</t>
  </si>
  <si>
    <t>Profit Share</t>
  </si>
  <si>
    <t>Leave Encashment</t>
  </si>
  <si>
    <t>Misc. 1 (Taxable)</t>
  </si>
  <si>
    <t>Misc. 2 (Taxable)</t>
  </si>
  <si>
    <t>Misc. 3 (Non Taxable)</t>
  </si>
  <si>
    <t>Misc. 4 (Non Taxable)</t>
  </si>
  <si>
    <t>Total Earnings</t>
  </si>
  <si>
    <t>Deductions</t>
  </si>
  <si>
    <t>Provident Fund</t>
  </si>
  <si>
    <t>Profession Tax</t>
  </si>
  <si>
    <t>Voluntary Provident Fund</t>
  </si>
  <si>
    <t>National Pension Scheme</t>
  </si>
  <si>
    <t>Other Deduction 1</t>
  </si>
  <si>
    <t>Other Deduction 2</t>
  </si>
  <si>
    <t>Total Deductions</t>
  </si>
  <si>
    <t>Net Salary</t>
  </si>
  <si>
    <t>City :</t>
  </si>
  <si>
    <t>A</t>
  </si>
  <si>
    <t>B</t>
  </si>
  <si>
    <t>C</t>
  </si>
  <si>
    <t>Month</t>
  </si>
  <si>
    <t>Basic Salary + DA</t>
  </si>
  <si>
    <t>Rent Amount</t>
  </si>
  <si>
    <t>% of Basic</t>
  </si>
  <si>
    <t>HRA Received</t>
  </si>
  <si>
    <t>Rent Paid - 10% Salary</t>
  </si>
  <si>
    <t>HRA Exemption</t>
  </si>
  <si>
    <t>Total</t>
  </si>
  <si>
    <t>Investment Declaration ( 2023-24 )</t>
  </si>
  <si>
    <t>Particulars</t>
  </si>
  <si>
    <t>Max. Limit</t>
  </si>
  <si>
    <t>Investment Amount</t>
  </si>
  <si>
    <t>Income from House Property &amp; Other income :</t>
  </si>
  <si>
    <t>Interest on Housing Loan</t>
  </si>
  <si>
    <t>Other Income ( NSC Interest, Bank Interest etc.)</t>
  </si>
  <si>
    <t>No Limit</t>
  </si>
  <si>
    <t>House Rent Paid / Payable</t>
  </si>
  <si>
    <t>Other City</t>
  </si>
  <si>
    <t>Investments u/s 80C:</t>
  </si>
  <si>
    <t>Public Provident Fund (sec 80C)</t>
  </si>
  <si>
    <t>Children's Education (sec 80C)</t>
  </si>
  <si>
    <t>Life Insurance premium (sec 80C)</t>
  </si>
  <si>
    <t>Principal Repayment of Housing Loan (sec 80C)</t>
  </si>
  <si>
    <t>National Saving Certificates  (sec 80C)</t>
  </si>
  <si>
    <t>Contribution to Pension Fund Schemes (Sec 80CCC)</t>
  </si>
  <si>
    <t>Fixed Deposit in Tax Saver Scheme with Sch. Bank with term not less than 5 years (sec 80C)</t>
  </si>
  <si>
    <t>Contribution to Unit Linked insurance plan (sec 80C)</t>
  </si>
  <si>
    <t>Equity Linked Saving Scheme (ELSS) of Notified Mutual Fund (sec 80C)</t>
  </si>
  <si>
    <t>Infrastructure Bonds (sec 80C)</t>
  </si>
  <si>
    <t>Investment under Section 80CCC</t>
  </si>
  <si>
    <t>Any Other Investments under Sect. 80C which not covered in above list</t>
  </si>
  <si>
    <t>Total Exemption U/S 80C (No need to declare the investments above Rs.1,50,000/-)</t>
  </si>
  <si>
    <t>Rebate u/s 89</t>
  </si>
  <si>
    <t>Investments under Chapter VI-A</t>
  </si>
  <si>
    <t>Medical Insurance Premium - for the assessee, spouse &amp; Childrens (Sec. 80D)</t>
  </si>
  <si>
    <t>Medical Insurance - for parents (Sec.80D)</t>
  </si>
  <si>
    <t>Is Sr. Citizen ?</t>
  </si>
  <si>
    <t>No</t>
  </si>
  <si>
    <t>Section 80DDB - Medical Disability (specified diseases only)</t>
  </si>
  <si>
    <t>Physical Disability for Dependent (Sec 80DD)</t>
  </si>
  <si>
    <t>N.A.</t>
  </si>
  <si>
    <t>Self Disability (Section 80 U)</t>
  </si>
  <si>
    <t>Interest on Savings Account (Sec. 80TTA)</t>
  </si>
  <si>
    <t>Interest on Education Loan Repayment (Sec 80E)</t>
  </si>
  <si>
    <t>Interest on Electrical Vehicle loan (Sec. 80EEB)</t>
  </si>
  <si>
    <t>National Pension Schemne (Sec. 80CCD (1B))</t>
  </si>
  <si>
    <t>Donations (Sec. 80G)</t>
  </si>
  <si>
    <t>Deduction u/s 10</t>
  </si>
  <si>
    <t>Other Allowances Exempt Under Section 10</t>
  </si>
  <si>
    <t>Actual Entitlement</t>
  </si>
  <si>
    <t>Exemption in respect of free food &amp; beverages through vouchers / Food Coupons</t>
  </si>
  <si>
    <t>Leave Travel Bills Re-imbursements</t>
  </si>
  <si>
    <t xml:space="preserve">PAN : </t>
  </si>
  <si>
    <t>Tax Comuptation - Existing Regime</t>
  </si>
  <si>
    <t>Tax Comuptation - New Regime (Sec. 115BAC)</t>
  </si>
  <si>
    <t>Gross Salary</t>
  </si>
  <si>
    <t>Less: Allowances Exempt Under Section 10</t>
  </si>
  <si>
    <t>a.</t>
  </si>
  <si>
    <t>House Rent Allowance u/s 10(13A)</t>
  </si>
  <si>
    <t>b.</t>
  </si>
  <si>
    <t>c.</t>
  </si>
  <si>
    <t>Exemption in respect of free food vouchers / Coupons</t>
  </si>
  <si>
    <t>d.</t>
  </si>
  <si>
    <t>Balance (1-2)</t>
  </si>
  <si>
    <t>Deductions:</t>
  </si>
  <si>
    <t>Standard Deduction</t>
  </si>
  <si>
    <t>Tax on Employment</t>
  </si>
  <si>
    <t>Aggregate of 4 (a &amp; b)</t>
  </si>
  <si>
    <t>Income chargeable under the head 'Salaries' (3-5)</t>
  </si>
  <si>
    <t xml:space="preserve">Any other income reported by the employee </t>
  </si>
  <si>
    <t>Income from other sources</t>
  </si>
  <si>
    <t>Total [ a to b ]</t>
  </si>
  <si>
    <t>Gross total income (6+7)</t>
  </si>
  <si>
    <t>Deductions under Chapter VI-A</t>
  </si>
  <si>
    <t>Gross Amt.</t>
  </si>
  <si>
    <t>Qualify. Amt.</t>
  </si>
  <si>
    <t>(A)</t>
  </si>
  <si>
    <t>Section 80C, 80CCC and 80CCD</t>
  </si>
  <si>
    <t>Provident Fund (sec 80C)</t>
  </si>
  <si>
    <t>Fixed Deposit Tax Saver Scheme with Sch. Bank with &gt; 5 years (sec 80C)</t>
  </si>
  <si>
    <t>Any Other Investments under Sect. 80C</t>
  </si>
  <si>
    <t>Total of Section 80C, 80CCC and 80CCD</t>
  </si>
  <si>
    <t>(B)</t>
  </si>
  <si>
    <t>Other Sect.(for e.g. 80E, 80G etc.) under Chapt. VI-A</t>
  </si>
  <si>
    <t>Medical Insurance - for the assessee, spouse &amp; Childrens (Sec. 80D)</t>
  </si>
  <si>
    <t>National Pension Scheme (Sec. 80CCD (1B))</t>
  </si>
  <si>
    <t>National Pension Scheme (Sec. 80CCD (2B))</t>
  </si>
  <si>
    <t>Total of Other Sections under Chapter VI-A</t>
  </si>
  <si>
    <t>Aggregate of deductible amount under Chapter VIA</t>
  </si>
  <si>
    <t>Total Income (8-10)</t>
  </si>
  <si>
    <t>Tax on total income</t>
  </si>
  <si>
    <t>Less : Rebate u/s 87A</t>
  </si>
  <si>
    <t>Surcharge</t>
  </si>
  <si>
    <t>Tax payable &amp; Surcharge thereon</t>
  </si>
  <si>
    <t>Add: Education CESS 4% on (14)</t>
  </si>
  <si>
    <t>Less : Rebate u/s 89</t>
  </si>
  <si>
    <t>Total Tax Liability (14+15-16)</t>
  </si>
  <si>
    <t>Income Tax Paid Till Date</t>
  </si>
  <si>
    <t>Balance Tax Liability</t>
  </si>
  <si>
    <t>Old Tax Regime</t>
  </si>
  <si>
    <t>Income Tax</t>
  </si>
  <si>
    <t>Edu. Cess</t>
  </si>
  <si>
    <t>Total Tax Payable</t>
  </si>
  <si>
    <t>New Tax Regime</t>
  </si>
  <si>
    <t>0 – 3,00,000</t>
  </si>
  <si>
    <t>3,00,001 – 6,00,000</t>
  </si>
  <si>
    <t>6,00,001 – 9,00,000</t>
  </si>
  <si>
    <t>9,00,001 – 12,00,000</t>
  </si>
  <si>
    <t>12,00,001 – 15,00,000</t>
  </si>
  <si>
    <t>Above 15,00,000</t>
  </si>
  <si>
    <t>Surcharge (NewRegime)</t>
  </si>
  <si>
    <t>0 - 50,00,000</t>
  </si>
  <si>
    <t>NIL</t>
  </si>
  <si>
    <t>50,00,001 – 1,00,00,000</t>
  </si>
  <si>
    <t>1,00,00,001 – 2,00,00,000</t>
  </si>
  <si>
    <t>2,00,00,001 – 5,00,00,000</t>
  </si>
  <si>
    <t>Above 5,00,00,000</t>
  </si>
  <si>
    <t>25%*</t>
  </si>
  <si>
    <t>Surcharge (OldRegime)</t>
  </si>
  <si>
    <t>IncomeTax (incl. Cess &amp; S.Charge)</t>
  </si>
  <si>
    <t>Food Coupons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</si>
</sst>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_)"/>
    <numFmt numFmtId="165" formatCode="_ &quot;₹&quot;\ * #,##0.0_ ;_ &quot;₹&quot;\ * \-#,##0.0_ ;_ &quot;₹&quot;\ * &quot;-&quot;??_ ;_ @_ "/>
    <numFmt numFmtId="166" formatCode="_ &quot;₹&quot;\ * #,##0_ ;_ &quot;₹&quot;\ * \-#,##0_ ;_ &quot;₹&quot;\ * &quot;-&quot;??_ ;_ @_ "/>
    <numFmt numFmtId="167" formatCode="_ * #,##0_ ;_ * \-#,##0_ ;_ * &quot;-&quot;??_ ;_ @_ 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indexed="2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8"/>
      <color rgb="FF002060"/>
      <name val="Monotype Corsiva"/>
      <family val="4"/>
    </font>
    <font>
      <b/>
      <sz val="14"/>
      <color theme="1"/>
      <name val="Monotype Corsiva"/>
      <family val="4"/>
    </font>
    <font>
      <b/>
      <sz val="24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2060"/>
      <name val="Arial"/>
      <family val="2"/>
    </font>
    <font>
      <b/>
      <sz val="16"/>
      <color rgb="FF002060"/>
      <name val="Calibri"/>
      <family val="2"/>
      <scheme val="minor"/>
    </font>
    <font>
      <b/>
      <sz val="16"/>
      <color rgb="FF002060"/>
      <name val="Wingdings"/>
      <charset val="2"/>
    </font>
    <font>
      <b/>
      <sz val="14"/>
      <color rgb="FF7030A0"/>
      <name val="Monotype Corsiva"/>
      <family val="4"/>
    </font>
    <font>
      <sz val="11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64">
    <border>
      <left/>
      <right/>
      <top/>
      <bottom/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12"/>
      </right>
      <top/>
      <bottom style="medium">
        <color indexed="64"/>
      </bottom>
      <diagonal/>
    </border>
    <border>
      <left style="medium">
        <color indexed="12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12"/>
      </right>
      <top style="medium">
        <color indexed="64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/>
      <bottom style="thin">
        <color indexed="64"/>
      </bottom>
      <diagonal/>
    </border>
    <border>
      <left style="medium">
        <color indexed="12"/>
      </left>
      <right style="medium">
        <color indexed="1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12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12"/>
      </right>
      <top style="thin">
        <color indexed="64"/>
      </top>
      <bottom/>
      <diagonal/>
    </border>
    <border>
      <left style="medium">
        <color indexed="12"/>
      </left>
      <right/>
      <top style="double">
        <color indexed="12"/>
      </top>
      <bottom style="double">
        <color indexed="12"/>
      </bottom>
      <diagonal/>
    </border>
    <border>
      <left/>
      <right/>
      <top style="double">
        <color indexed="12"/>
      </top>
      <bottom style="double">
        <color indexed="12"/>
      </bottom>
      <diagonal/>
    </border>
    <border>
      <left/>
      <right style="medium">
        <color indexed="12"/>
      </right>
      <top style="double">
        <color indexed="12"/>
      </top>
      <bottom style="double">
        <color indexed="12"/>
      </bottom>
      <diagonal/>
    </border>
    <border>
      <left style="medium">
        <color indexed="12"/>
      </left>
      <right style="medium">
        <color indexed="12"/>
      </right>
      <top style="double">
        <color indexed="12"/>
      </top>
      <bottom style="double">
        <color indexed="12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/>
      <top style="medium">
        <color indexed="12"/>
      </top>
      <bottom style="medium">
        <color indexed="64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 style="medium">
        <color indexed="12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double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64"/>
      </top>
      <bottom style="thin">
        <color indexed="1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12"/>
      </right>
      <top style="hair">
        <color indexed="12"/>
      </top>
      <bottom style="hair">
        <color indexed="12"/>
      </bottom>
      <diagonal/>
    </border>
    <border>
      <left style="medium">
        <color indexed="12"/>
      </left>
      <right/>
      <top style="medium">
        <color indexed="12"/>
      </top>
      <bottom style="thin">
        <color indexed="12"/>
      </bottom>
      <diagonal/>
    </border>
    <border>
      <left/>
      <right/>
      <top style="medium">
        <color indexed="12"/>
      </top>
      <bottom style="thin">
        <color indexed="12"/>
      </bottom>
      <diagonal/>
    </border>
    <border>
      <left/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/>
      <top style="thin">
        <color indexed="12"/>
      </top>
      <bottom style="medium">
        <color indexed="12"/>
      </bottom>
      <diagonal/>
    </border>
    <border>
      <left/>
      <right/>
      <top style="thin">
        <color indexed="12"/>
      </top>
      <bottom style="medium">
        <color indexed="12"/>
      </bottom>
      <diagonal/>
    </border>
    <border>
      <left/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/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164" fontId="9" fillId="5" borderId="20" xfId="0" applyNumberFormat="1" applyFont="1" applyFill="1" applyBorder="1" applyAlignment="1" applyProtection="1">
      <alignment horizontal="left" vertical="center"/>
      <protection hidden="1"/>
    </xf>
    <xf numFmtId="0" fontId="4" fillId="4" borderId="26" xfId="0" applyFont="1" applyFill="1" applyBorder="1" applyAlignment="1" applyProtection="1">
      <alignment horizontal="center" vertical="center" wrapText="1"/>
      <protection hidden="1"/>
    </xf>
    <xf numFmtId="0" fontId="4" fillId="4" borderId="27" xfId="0" applyFont="1" applyFill="1" applyBorder="1" applyAlignment="1" applyProtection="1">
      <alignment horizontal="center" vertical="center" wrapText="1"/>
      <protection hidden="1"/>
    </xf>
    <xf numFmtId="0" fontId="4" fillId="4" borderId="28" xfId="0" applyFont="1" applyFill="1" applyBorder="1" applyAlignment="1" applyProtection="1">
      <alignment horizontal="center" vertical="center" wrapText="1"/>
      <protection hidden="1"/>
    </xf>
    <xf numFmtId="0" fontId="4" fillId="4" borderId="22" xfId="0" applyFont="1" applyFill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3" fillId="0" borderId="31" xfId="0" applyFont="1" applyBorder="1" applyAlignment="1" applyProtection="1">
      <alignment horizontal="left" vertical="center"/>
      <protection hidden="1"/>
    </xf>
    <xf numFmtId="0" fontId="3" fillId="0" borderId="34" xfId="0" applyFont="1" applyBorder="1" applyAlignment="1" applyProtection="1">
      <alignment horizontal="center" vertical="center"/>
      <protection hidden="1"/>
    </xf>
    <xf numFmtId="3" fontId="8" fillId="2" borderId="32" xfId="0" applyNumberFormat="1" applyFont="1" applyFill="1" applyBorder="1" applyAlignment="1" applyProtection="1">
      <alignment horizontal="right" vertical="center"/>
      <protection hidden="1"/>
    </xf>
    <xf numFmtId="3" fontId="3" fillId="0" borderId="33" xfId="0" applyNumberFormat="1" applyFont="1" applyBorder="1" applyAlignment="1" applyProtection="1">
      <alignment vertical="center"/>
      <protection hidden="1"/>
    </xf>
    <xf numFmtId="0" fontId="4" fillId="0" borderId="31" xfId="0" applyFont="1" applyBorder="1" applyAlignment="1" applyProtection="1">
      <alignment horizontal="left" vertical="center"/>
      <protection hidden="1"/>
    </xf>
    <xf numFmtId="0" fontId="3" fillId="0" borderId="35" xfId="0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left" vertical="center"/>
      <protection hidden="1"/>
    </xf>
    <xf numFmtId="0" fontId="3" fillId="0" borderId="39" xfId="0" applyFont="1" applyBorder="1" applyAlignment="1" applyProtection="1">
      <alignment horizontal="left" vertical="center"/>
      <protection hidden="1"/>
    </xf>
    <xf numFmtId="0" fontId="3" fillId="0" borderId="23" xfId="0" applyFont="1" applyBorder="1" applyAlignment="1" applyProtection="1">
      <alignment horizontal="center" vertical="center"/>
      <protection hidden="1"/>
    </xf>
    <xf numFmtId="3" fontId="3" fillId="0" borderId="30" xfId="0" applyNumberFormat="1" applyFont="1" applyBorder="1" applyAlignment="1" applyProtection="1">
      <alignment vertical="center"/>
      <protection hidden="1"/>
    </xf>
    <xf numFmtId="0" fontId="4" fillId="0" borderId="31" xfId="0" applyFont="1" applyBorder="1" applyAlignment="1" applyProtection="1">
      <alignment horizontal="right" vertical="center"/>
      <protection hidden="1"/>
    </xf>
    <xf numFmtId="0" fontId="3" fillId="0" borderId="7" xfId="0" applyFont="1" applyBorder="1" applyAlignment="1" applyProtection="1">
      <alignment vertical="center"/>
      <protection hidden="1"/>
    </xf>
    <xf numFmtId="0" fontId="0" fillId="6" borderId="0" xfId="0" applyFill="1"/>
    <xf numFmtId="0" fontId="3" fillId="6" borderId="0" xfId="0" applyFont="1" applyFill="1" applyAlignment="1" applyProtection="1">
      <alignment vertical="center"/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18" fillId="2" borderId="7" xfId="0" quotePrefix="1" applyFont="1" applyFill="1" applyBorder="1" applyProtection="1">
      <protection hidden="1"/>
    </xf>
    <xf numFmtId="0" fontId="0" fillId="9" borderId="0" xfId="0" applyFill="1" applyAlignment="1" applyProtection="1">
      <alignment horizontal="center"/>
      <protection hidden="1"/>
    </xf>
    <xf numFmtId="0" fontId="0" fillId="9" borderId="5" xfId="0" applyFill="1" applyBorder="1" applyAlignment="1" applyProtection="1">
      <alignment horizontal="center"/>
      <protection hidden="1"/>
    </xf>
    <xf numFmtId="0" fontId="1" fillId="9" borderId="4" xfId="0" applyFont="1" applyFill="1" applyBorder="1" applyAlignment="1" applyProtection="1">
      <alignment horizontal="left"/>
      <protection hidden="1"/>
    </xf>
    <xf numFmtId="0" fontId="7" fillId="9" borderId="0" xfId="1" applyFill="1" applyAlignment="1" applyProtection="1">
      <alignment horizontal="center"/>
      <protection hidden="1"/>
    </xf>
    <xf numFmtId="0" fontId="19" fillId="9" borderId="0" xfId="0" applyFont="1" applyFill="1" applyAlignment="1" applyProtection="1">
      <alignment horizontal="center"/>
      <protection hidden="1"/>
    </xf>
    <xf numFmtId="0" fontId="0" fillId="6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17" fontId="4" fillId="5" borderId="18" xfId="0" applyNumberFormat="1" applyFont="1" applyFill="1" applyBorder="1" applyAlignment="1" applyProtection="1">
      <alignment horizontal="center" vertical="center"/>
      <protection hidden="1"/>
    </xf>
    <xf numFmtId="164" fontId="4" fillId="5" borderId="18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3" fillId="6" borderId="44" xfId="0" applyFont="1" applyFill="1" applyBorder="1" applyAlignment="1" applyProtection="1">
      <alignment vertical="center"/>
      <protection hidden="1"/>
    </xf>
    <xf numFmtId="0" fontId="1" fillId="9" borderId="17" xfId="0" applyFont="1" applyFill="1" applyBorder="1" applyAlignment="1" applyProtection="1">
      <alignment horizontal="left" vertical="center"/>
      <protection hidden="1"/>
    </xf>
    <xf numFmtId="0" fontId="0" fillId="9" borderId="15" xfId="0" applyFill="1" applyBorder="1" applyAlignment="1" applyProtection="1">
      <alignment horizontal="center" vertical="center"/>
      <protection hidden="1"/>
    </xf>
    <xf numFmtId="0" fontId="7" fillId="9" borderId="15" xfId="1" applyFill="1" applyBorder="1" applyAlignment="1" applyProtection="1">
      <alignment horizontal="left" vertical="center"/>
      <protection hidden="1"/>
    </xf>
    <xf numFmtId="0" fontId="7" fillId="9" borderId="15" xfId="1" applyFill="1" applyBorder="1" applyAlignment="1" applyProtection="1">
      <alignment horizontal="center" vertical="center"/>
      <protection hidden="1"/>
    </xf>
    <xf numFmtId="0" fontId="0" fillId="9" borderId="16" xfId="0" applyFill="1" applyBorder="1" applyAlignment="1" applyProtection="1">
      <alignment horizontal="center" vertical="center"/>
      <protection hidden="1"/>
    </xf>
    <xf numFmtId="166" fontId="11" fillId="5" borderId="19" xfId="0" applyNumberFormat="1" applyFont="1" applyFill="1" applyBorder="1" applyAlignment="1" applyProtection="1">
      <alignment vertical="center"/>
      <protection hidden="1"/>
    </xf>
    <xf numFmtId="166" fontId="12" fillId="3" borderId="19" xfId="0" applyNumberFormat="1" applyFont="1" applyFill="1" applyBorder="1" applyAlignment="1" applyProtection="1">
      <alignment vertical="center"/>
      <protection locked="0"/>
    </xf>
    <xf numFmtId="0" fontId="3" fillId="6" borderId="44" xfId="0" applyFont="1" applyFill="1" applyBorder="1" applyAlignment="1" applyProtection="1">
      <alignment horizontal="right" vertical="center"/>
      <protection hidden="1"/>
    </xf>
    <xf numFmtId="17" fontId="3" fillId="0" borderId="31" xfId="0" applyNumberFormat="1" applyFont="1" applyBorder="1" applyAlignment="1" applyProtection="1">
      <alignment horizontal="left" vertical="center" indent="2"/>
      <protection hidden="1"/>
    </xf>
    <xf numFmtId="0" fontId="4" fillId="0" borderId="46" xfId="0" applyFont="1" applyBorder="1" applyAlignment="1" applyProtection="1">
      <alignment horizontal="left" vertical="center"/>
      <protection hidden="1"/>
    </xf>
    <xf numFmtId="0" fontId="3" fillId="0" borderId="36" xfId="0" applyFont="1" applyBorder="1" applyAlignment="1" applyProtection="1">
      <alignment horizontal="left" vertical="center"/>
      <protection hidden="1"/>
    </xf>
    <xf numFmtId="0" fontId="3" fillId="0" borderId="25" xfId="0" applyFont="1" applyBorder="1" applyAlignment="1" applyProtection="1">
      <alignment horizontal="left" vertical="center"/>
      <protection hidden="1"/>
    </xf>
    <xf numFmtId="0" fontId="3" fillId="0" borderId="47" xfId="0" applyFont="1" applyBorder="1" applyAlignment="1" applyProtection="1">
      <alignment horizontal="left" vertical="center"/>
      <protection hidden="1"/>
    </xf>
    <xf numFmtId="0" fontId="7" fillId="9" borderId="15" xfId="1" applyFill="1" applyBorder="1" applyAlignment="1" applyProtection="1">
      <alignment horizontal="right" vertical="center"/>
      <protection hidden="1"/>
    </xf>
    <xf numFmtId="0" fontId="3" fillId="6" borderId="4" xfId="0" applyFont="1" applyFill="1" applyBorder="1" applyAlignment="1" applyProtection="1">
      <alignment vertical="center"/>
      <protection hidden="1"/>
    </xf>
    <xf numFmtId="0" fontId="4" fillId="0" borderId="48" xfId="0" applyFont="1" applyBorder="1" applyAlignment="1" applyProtection="1">
      <alignment vertical="center"/>
      <protection hidden="1"/>
    </xf>
    <xf numFmtId="166" fontId="4" fillId="2" borderId="41" xfId="0" applyNumberFormat="1" applyFont="1" applyFill="1" applyBorder="1" applyAlignment="1" applyProtection="1">
      <alignment vertical="center"/>
      <protection hidden="1"/>
    </xf>
    <xf numFmtId="3" fontId="3" fillId="2" borderId="29" xfId="0" applyNumberFormat="1" applyFont="1" applyFill="1" applyBorder="1" applyAlignment="1" applyProtection="1">
      <alignment horizontal="right" vertical="center"/>
      <protection hidden="1"/>
    </xf>
    <xf numFmtId="166" fontId="3" fillId="2" borderId="32" xfId="0" applyNumberFormat="1" applyFont="1" applyFill="1" applyBorder="1" applyAlignment="1" applyProtection="1">
      <alignment horizontal="right" vertical="center"/>
      <protection hidden="1"/>
    </xf>
    <xf numFmtId="3" fontId="3" fillId="2" borderId="32" xfId="0" applyNumberFormat="1" applyFont="1" applyFill="1" applyBorder="1" applyAlignment="1" applyProtection="1">
      <alignment horizontal="right" vertical="center"/>
      <protection hidden="1"/>
    </xf>
    <xf numFmtId="166" fontId="3" fillId="2" borderId="40" xfId="0" applyNumberFormat="1" applyFont="1" applyFill="1" applyBorder="1" applyAlignment="1" applyProtection="1">
      <alignment vertical="center"/>
      <protection hidden="1"/>
    </xf>
    <xf numFmtId="0" fontId="4" fillId="0" borderId="31" xfId="0" applyFont="1" applyBorder="1" applyAlignment="1" applyProtection="1">
      <alignment horizontal="center" vertical="center"/>
      <protection hidden="1"/>
    </xf>
    <xf numFmtId="165" fontId="3" fillId="0" borderId="33" xfId="0" applyNumberFormat="1" applyFont="1" applyBorder="1" applyAlignment="1" applyProtection="1">
      <alignment vertical="center"/>
      <protection hidden="1"/>
    </xf>
    <xf numFmtId="0" fontId="3" fillId="0" borderId="31" xfId="0" applyFont="1" applyBorder="1" applyAlignment="1" applyProtection="1">
      <alignment vertical="center"/>
      <protection hidden="1"/>
    </xf>
    <xf numFmtId="0" fontId="0" fillId="0" borderId="52" xfId="0" applyBorder="1" applyAlignment="1">
      <alignment vertical="center"/>
    </xf>
    <xf numFmtId="9" fontId="0" fillId="0" borderId="52" xfId="0" applyNumberFormat="1" applyBorder="1" applyAlignment="1">
      <alignment vertical="center"/>
    </xf>
    <xf numFmtId="17" fontId="4" fillId="5" borderId="19" xfId="0" applyNumberFormat="1" applyFont="1" applyFill="1" applyBorder="1" applyAlignment="1" applyProtection="1">
      <alignment horizontal="center" vertical="center" wrapText="1"/>
      <protection hidden="1"/>
    </xf>
    <xf numFmtId="17" fontId="4" fillId="5" borderId="19" xfId="0" quotePrefix="1" applyNumberFormat="1" applyFont="1" applyFill="1" applyBorder="1" applyAlignment="1" applyProtection="1">
      <alignment horizontal="center" vertical="center" wrapText="1"/>
      <protection hidden="1"/>
    </xf>
    <xf numFmtId="167" fontId="3" fillId="0" borderId="42" xfId="3" applyNumberFormat="1" applyFont="1" applyBorder="1" applyAlignment="1" applyProtection="1">
      <alignment vertical="center"/>
      <protection hidden="1"/>
    </xf>
    <xf numFmtId="167" fontId="4" fillId="0" borderId="42" xfId="3" applyNumberFormat="1" applyFont="1" applyBorder="1" applyAlignment="1" applyProtection="1">
      <alignment vertical="center"/>
      <protection hidden="1"/>
    </xf>
    <xf numFmtId="167" fontId="0" fillId="0" borderId="0" xfId="3" applyNumberFormat="1" applyFont="1"/>
    <xf numFmtId="49" fontId="4" fillId="0" borderId="0" xfId="0" applyNumberFormat="1" applyFont="1" applyAlignment="1" applyProtection="1">
      <alignment horizontal="right" vertical="center"/>
      <protection hidden="1"/>
    </xf>
    <xf numFmtId="167" fontId="4" fillId="0" borderId="53" xfId="3" applyNumberFormat="1" applyFont="1" applyBorder="1" applyAlignment="1" applyProtection="1">
      <alignment vertical="center"/>
      <protection hidden="1"/>
    </xf>
    <xf numFmtId="167" fontId="3" fillId="0" borderId="53" xfId="3" applyNumberFormat="1" applyFont="1" applyBorder="1" applyAlignment="1" applyProtection="1">
      <alignment vertical="center"/>
      <protection hidden="1"/>
    </xf>
    <xf numFmtId="0" fontId="1" fillId="9" borderId="57" xfId="0" applyFont="1" applyFill="1" applyBorder="1" applyAlignment="1" applyProtection="1">
      <alignment horizontal="left" vertical="center"/>
      <protection hidden="1"/>
    </xf>
    <xf numFmtId="0" fontId="0" fillId="9" borderId="58" xfId="0" applyFill="1" applyBorder="1" applyAlignment="1" applyProtection="1">
      <alignment horizontal="center" vertical="center"/>
      <protection hidden="1"/>
    </xf>
    <xf numFmtId="0" fontId="7" fillId="9" borderId="58" xfId="1" applyFill="1" applyBorder="1" applyAlignment="1" applyProtection="1">
      <alignment horizontal="right" vertical="center"/>
      <protection hidden="1"/>
    </xf>
    <xf numFmtId="0" fontId="7" fillId="9" borderId="58" xfId="1" applyFill="1" applyBorder="1" applyAlignment="1" applyProtection="1">
      <alignment horizontal="left" vertical="center"/>
      <protection hidden="1"/>
    </xf>
    <xf numFmtId="167" fontId="7" fillId="9" borderId="59" xfId="3" applyNumberFormat="1" applyFont="1" applyFill="1" applyBorder="1" applyAlignment="1" applyProtection="1">
      <alignment horizontal="right" vertical="center"/>
      <protection hidden="1"/>
    </xf>
    <xf numFmtId="167" fontId="0" fillId="0" borderId="60" xfId="3" applyNumberFormat="1" applyFont="1" applyBorder="1"/>
    <xf numFmtId="167" fontId="0" fillId="0" borderId="60" xfId="3" applyNumberFormat="1" applyFont="1" applyBorder="1" applyAlignment="1">
      <alignment horizontal="center"/>
    </xf>
    <xf numFmtId="0" fontId="0" fillId="0" borderId="60" xfId="0" applyBorder="1"/>
    <xf numFmtId="9" fontId="0" fillId="0" borderId="60" xfId="0" applyNumberFormat="1" applyBorder="1"/>
    <xf numFmtId="0" fontId="1" fillId="0" borderId="62" xfId="0" applyFont="1" applyBorder="1"/>
    <xf numFmtId="167" fontId="1" fillId="0" borderId="60" xfId="3" applyNumberFormat="1" applyFont="1" applyBorder="1"/>
    <xf numFmtId="9" fontId="1" fillId="0" borderId="62" xfId="0" applyNumberFormat="1" applyFont="1" applyBorder="1"/>
    <xf numFmtId="0" fontId="0" fillId="0" borderId="61" xfId="0" applyBorder="1"/>
    <xf numFmtId="0" fontId="1" fillId="0" borderId="62" xfId="0" applyFont="1" applyBorder="1" applyAlignment="1">
      <alignment horizontal="right"/>
    </xf>
    <xf numFmtId="167" fontId="0" fillId="0" borderId="0" xfId="0" applyNumberFormat="1"/>
    <xf numFmtId="43" fontId="0" fillId="0" borderId="0" xfId="0" applyNumberFormat="1"/>
    <xf numFmtId="0" fontId="4" fillId="11" borderId="4" xfId="0" applyFont="1" applyFill="1" applyBorder="1" applyAlignment="1" applyProtection="1">
      <alignment vertical="center"/>
      <protection hidden="1"/>
    </xf>
    <xf numFmtId="0" fontId="3" fillId="11" borderId="0" xfId="0" applyFont="1" applyFill="1" applyAlignment="1" applyProtection="1">
      <alignment horizontal="left" vertical="center"/>
      <protection hidden="1"/>
    </xf>
    <xf numFmtId="0" fontId="3" fillId="11" borderId="0" xfId="0" applyFont="1" applyFill="1" applyAlignment="1" applyProtection="1">
      <alignment vertical="center"/>
      <protection hidden="1"/>
    </xf>
    <xf numFmtId="49" fontId="4" fillId="11" borderId="0" xfId="0" applyNumberFormat="1" applyFont="1" applyFill="1" applyAlignment="1" applyProtection="1">
      <alignment horizontal="right" vertical="center"/>
      <protection hidden="1"/>
    </xf>
    <xf numFmtId="49" fontId="4" fillId="11" borderId="42" xfId="0" applyNumberFormat="1" applyFont="1" applyFill="1" applyBorder="1" applyAlignment="1" applyProtection="1">
      <alignment horizontal="left" vertical="center"/>
      <protection hidden="1"/>
    </xf>
    <xf numFmtId="0" fontId="3" fillId="11" borderId="42" xfId="0" applyFont="1" applyFill="1" applyBorder="1" applyAlignment="1" applyProtection="1">
      <alignment vertical="center"/>
      <protection hidden="1"/>
    </xf>
    <xf numFmtId="167" fontId="3" fillId="11" borderId="42" xfId="3" applyNumberFormat="1" applyFont="1" applyFill="1" applyBorder="1" applyAlignment="1" applyProtection="1">
      <alignment vertical="center"/>
      <protection hidden="1"/>
    </xf>
    <xf numFmtId="49" fontId="3" fillId="11" borderId="42" xfId="0" applyNumberFormat="1" applyFont="1" applyFill="1" applyBorder="1" applyAlignment="1" applyProtection="1">
      <alignment horizontal="left" vertical="center"/>
      <protection hidden="1"/>
    </xf>
    <xf numFmtId="49" fontId="3" fillId="11" borderId="42" xfId="0" applyNumberFormat="1" applyFont="1" applyFill="1" applyBorder="1" applyAlignment="1" applyProtection="1">
      <alignment horizontal="center" vertical="center"/>
      <protection hidden="1"/>
    </xf>
    <xf numFmtId="49" fontId="3" fillId="11" borderId="42" xfId="0" applyNumberFormat="1" applyFont="1" applyFill="1" applyBorder="1" applyAlignment="1" applyProtection="1">
      <alignment vertical="center"/>
      <protection hidden="1"/>
    </xf>
    <xf numFmtId="0" fontId="4" fillId="11" borderId="42" xfId="0" applyFont="1" applyFill="1" applyBorder="1" applyAlignment="1" applyProtection="1">
      <alignment vertical="center"/>
      <protection hidden="1"/>
    </xf>
    <xf numFmtId="167" fontId="4" fillId="11" borderId="42" xfId="3" applyNumberFormat="1" applyFont="1" applyFill="1" applyBorder="1" applyAlignment="1" applyProtection="1">
      <alignment vertical="center"/>
      <protection hidden="1"/>
    </xf>
    <xf numFmtId="167" fontId="4" fillId="11" borderId="42" xfId="3" applyNumberFormat="1" applyFont="1" applyFill="1" applyBorder="1" applyAlignment="1" applyProtection="1">
      <alignment horizontal="right" vertical="center"/>
      <protection hidden="1"/>
    </xf>
    <xf numFmtId="0" fontId="3" fillId="11" borderId="42" xfId="0" applyFont="1" applyFill="1" applyBorder="1" applyAlignment="1" applyProtection="1">
      <alignment horizontal="right" vertical="center"/>
      <protection hidden="1"/>
    </xf>
    <xf numFmtId="0" fontId="3" fillId="11" borderId="42" xfId="0" applyFont="1" applyFill="1" applyBorder="1" applyAlignment="1" applyProtection="1">
      <alignment horizontal="left" vertical="center"/>
      <protection hidden="1"/>
    </xf>
    <xf numFmtId="49" fontId="4" fillId="11" borderId="42" xfId="0" applyNumberFormat="1" applyFont="1" applyFill="1" applyBorder="1" applyAlignment="1" applyProtection="1">
      <alignment vertical="center"/>
      <protection hidden="1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49" fontId="4" fillId="0" borderId="5" xfId="0" applyNumberFormat="1" applyFont="1" applyBorder="1" applyAlignment="1" applyProtection="1">
      <alignment horizontal="center" vertical="center" wrapText="1"/>
      <protection hidden="1"/>
    </xf>
    <xf numFmtId="164" fontId="9" fillId="5" borderId="17" xfId="0" applyNumberFormat="1" applyFont="1" applyFill="1" applyBorder="1" applyAlignment="1" applyProtection="1">
      <alignment horizontal="left" vertical="center"/>
      <protection hidden="1"/>
    </xf>
    <xf numFmtId="164" fontId="9" fillId="10" borderId="20" xfId="0" applyNumberFormat="1" applyFont="1" applyFill="1" applyBorder="1" applyAlignment="1" applyProtection="1">
      <alignment horizontal="left" vertical="center"/>
      <protection hidden="1"/>
    </xf>
    <xf numFmtId="166" fontId="11" fillId="5" borderId="16" xfId="0" applyNumberFormat="1" applyFont="1" applyFill="1" applyBorder="1" applyAlignment="1" applyProtection="1">
      <alignment vertical="center"/>
      <protection hidden="1"/>
    </xf>
    <xf numFmtId="17" fontId="4" fillId="5" borderId="63" xfId="0" applyNumberFormat="1" applyFont="1" applyFill="1" applyBorder="1" applyAlignment="1" applyProtection="1">
      <alignment horizontal="center" vertical="center"/>
      <protection hidden="1"/>
    </xf>
    <xf numFmtId="166" fontId="11" fillId="5" borderId="18" xfId="0" applyNumberFormat="1" applyFont="1" applyFill="1" applyBorder="1" applyAlignment="1" applyProtection="1">
      <alignment vertical="center"/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9" fontId="0" fillId="0" borderId="0" xfId="2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7" borderId="0" xfId="0" applyNumberFormat="1" applyFont="1" applyFill="1" applyProtection="1">
      <protection hidden="1"/>
    </xf>
    <xf numFmtId="0" fontId="0" fillId="0" borderId="0" xfId="0" applyAlignment="1" applyProtection="1">
      <alignment wrapText="1"/>
      <protection hidden="1"/>
    </xf>
    <xf numFmtId="166" fontId="10" fillId="3" borderId="19" xfId="0" applyNumberFormat="1" applyFont="1" applyFill="1" applyBorder="1" applyAlignment="1" applyProtection="1">
      <alignment vertical="center"/>
      <protection hidden="1"/>
    </xf>
    <xf numFmtId="166" fontId="0" fillId="0" borderId="19" xfId="0" applyNumberFormat="1" applyBorder="1" applyProtection="1">
      <protection hidden="1"/>
    </xf>
    <xf numFmtId="166" fontId="1" fillId="0" borderId="19" xfId="0" applyNumberFormat="1" applyFont="1" applyBorder="1" applyProtection="1">
      <protection hidden="1"/>
    </xf>
    <xf numFmtId="166" fontId="10" fillId="3" borderId="15" xfId="0" applyNumberFormat="1" applyFont="1" applyFill="1" applyBorder="1" applyAlignment="1" applyProtection="1">
      <alignment vertical="center"/>
      <protection locked="0"/>
    </xf>
    <xf numFmtId="0" fontId="8" fillId="3" borderId="31" xfId="0" applyFont="1" applyFill="1" applyBorder="1" applyAlignment="1" applyProtection="1">
      <alignment horizontal="center" vertical="center"/>
      <protection locked="0"/>
    </xf>
    <xf numFmtId="166" fontId="10" fillId="3" borderId="49" xfId="0" applyNumberFormat="1" applyFont="1" applyFill="1" applyBorder="1" applyAlignment="1" applyProtection="1">
      <alignment vertical="center"/>
      <protection locked="0"/>
    </xf>
    <xf numFmtId="166" fontId="10" fillId="3" borderId="50" xfId="0" applyNumberFormat="1" applyFont="1" applyFill="1" applyBorder="1" applyAlignment="1" applyProtection="1">
      <alignment vertical="center"/>
      <protection locked="0"/>
    </xf>
    <xf numFmtId="166" fontId="10" fillId="3" borderId="51" xfId="0" applyNumberFormat="1" applyFont="1" applyFill="1" applyBorder="1" applyAlignment="1" applyProtection="1">
      <alignment vertical="center"/>
      <protection locked="0"/>
    </xf>
    <xf numFmtId="0" fontId="0" fillId="6" borderId="0" xfId="0" applyFill="1" applyAlignment="1" applyProtection="1">
      <alignment horizontal="center" vertical="center"/>
      <protection hidden="1"/>
    </xf>
    <xf numFmtId="0" fontId="0" fillId="6" borderId="0" xfId="0" applyFill="1" applyAlignment="1" applyProtection="1">
      <alignment vertical="center"/>
      <protection hidden="1"/>
    </xf>
    <xf numFmtId="0" fontId="17" fillId="6" borderId="20" xfId="0" applyFont="1" applyFill="1" applyBorder="1" applyAlignment="1" applyProtection="1">
      <alignment horizontal="center" vertical="center"/>
      <protection hidden="1"/>
    </xf>
    <xf numFmtId="0" fontId="17" fillId="6" borderId="44" xfId="0" applyFont="1" applyFill="1" applyBorder="1" applyAlignment="1" applyProtection="1">
      <alignment horizontal="center" vertical="center"/>
      <protection hidden="1"/>
    </xf>
    <xf numFmtId="0" fontId="17" fillId="6" borderId="45" xfId="0" applyFont="1" applyFill="1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center"/>
      <protection hidden="1"/>
    </xf>
    <xf numFmtId="0" fontId="4" fillId="7" borderId="44" xfId="0" applyFont="1" applyFill="1" applyBorder="1" applyAlignment="1" applyProtection="1">
      <alignment horizontal="center" vertical="center"/>
      <protection locked="0"/>
    </xf>
    <xf numFmtId="166" fontId="10" fillId="3" borderId="19" xfId="0" applyNumberFormat="1" applyFont="1" applyFill="1" applyBorder="1" applyAlignment="1" applyProtection="1">
      <alignment vertical="center"/>
      <protection locked="0"/>
    </xf>
    <xf numFmtId="166" fontId="10" fillId="3" borderId="16" xfId="0" applyNumberFormat="1" applyFont="1" applyFill="1" applyBorder="1" applyAlignment="1" applyProtection="1">
      <alignment vertical="center"/>
      <protection locked="0"/>
    </xf>
    <xf numFmtId="49" fontId="2" fillId="0" borderId="26" xfId="0" applyNumberFormat="1" applyFont="1" applyBorder="1" applyAlignment="1" applyProtection="1">
      <alignment vertical="center"/>
      <protection hidden="1"/>
    </xf>
    <xf numFmtId="0" fontId="6" fillId="0" borderId="27" xfId="0" applyFont="1" applyBorder="1" applyAlignment="1" applyProtection="1">
      <alignment vertical="center"/>
      <protection hidden="1"/>
    </xf>
    <xf numFmtId="49" fontId="2" fillId="0" borderId="27" xfId="0" applyNumberFormat="1" applyFont="1" applyBorder="1" applyAlignment="1" applyProtection="1">
      <alignment vertical="center"/>
      <protection hidden="1"/>
    </xf>
    <xf numFmtId="0" fontId="6" fillId="0" borderId="28" xfId="0" applyFont="1" applyBorder="1" applyAlignment="1" applyProtection="1">
      <alignment vertical="center"/>
      <protection hidden="1"/>
    </xf>
    <xf numFmtId="0" fontId="9" fillId="3" borderId="31" xfId="0" applyFont="1" applyFill="1" applyBorder="1" applyAlignment="1" applyProtection="1">
      <alignment horizontal="center" vertical="center"/>
      <protection locked="0"/>
    </xf>
    <xf numFmtId="167" fontId="1" fillId="0" borderId="0" xfId="0" applyNumberFormat="1" applyFont="1"/>
    <xf numFmtId="0" fontId="0" fillId="2" borderId="4" xfId="0" applyFill="1" applyBorder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/>
      <protection hidden="1"/>
    </xf>
    <xf numFmtId="0" fontId="14" fillId="8" borderId="12" xfId="0" applyFont="1" applyFill="1" applyBorder="1" applyAlignment="1" applyProtection="1">
      <alignment horizontal="center"/>
      <protection hidden="1"/>
    </xf>
    <xf numFmtId="0" fontId="14" fillId="8" borderId="13" xfId="0" applyFont="1" applyFill="1" applyBorder="1" applyAlignment="1" applyProtection="1">
      <alignment horizontal="center"/>
      <protection hidden="1"/>
    </xf>
    <xf numFmtId="0" fontId="14" fillId="8" borderId="14" xfId="0" applyFont="1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right"/>
      <protection hidden="1"/>
    </xf>
    <xf numFmtId="0" fontId="25" fillId="7" borderId="4" xfId="0" applyFont="1" applyFill="1" applyBorder="1" applyAlignment="1" applyProtection="1">
      <alignment horizontal="center"/>
      <protection hidden="1"/>
    </xf>
    <xf numFmtId="0" fontId="25" fillId="7" borderId="0" xfId="0" applyFont="1" applyFill="1" applyAlignment="1" applyProtection="1">
      <alignment horizontal="center"/>
      <protection hidden="1"/>
    </xf>
    <xf numFmtId="0" fontId="25" fillId="7" borderId="5" xfId="0" applyFont="1" applyFill="1" applyBorder="1" applyAlignment="1" applyProtection="1">
      <alignment horizontal="center"/>
      <protection hidden="1"/>
    </xf>
    <xf numFmtId="0" fontId="0" fillId="2" borderId="9" xfId="0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0" fillId="2" borderId="11" xfId="0" applyFill="1" applyBorder="1" applyAlignment="1" applyProtection="1">
      <alignment horizontal="center"/>
      <protection hidden="1"/>
    </xf>
    <xf numFmtId="0" fontId="5" fillId="2" borderId="4" xfId="0" applyFont="1" applyFill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5" fillId="2" borderId="5" xfId="0" applyFont="1" applyFill="1" applyBorder="1" applyAlignment="1" applyProtection="1">
      <alignment horizontal="center"/>
      <protection hidden="1"/>
    </xf>
    <xf numFmtId="0" fontId="2" fillId="2" borderId="4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5" xfId="0" applyFont="1" applyFill="1" applyBorder="1" applyAlignment="1" applyProtection="1">
      <alignment horizont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2" borderId="4" xfId="0" applyFont="1" applyFill="1" applyBorder="1" applyAlignment="1" applyProtection="1">
      <alignment horizontal="right"/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3" fillId="2" borderId="5" xfId="0" applyFont="1" applyFill="1" applyBorder="1" applyAlignment="1" applyProtection="1">
      <alignment horizontal="right"/>
      <protection hidden="1"/>
    </xf>
    <xf numFmtId="0" fontId="16" fillId="8" borderId="1" xfId="0" applyFont="1" applyFill="1" applyBorder="1" applyAlignment="1" applyProtection="1">
      <alignment horizontal="center"/>
      <protection hidden="1"/>
    </xf>
    <xf numFmtId="0" fontId="16" fillId="8" borderId="2" xfId="0" applyFont="1" applyFill="1" applyBorder="1" applyAlignment="1" applyProtection="1">
      <alignment horizontal="center"/>
      <protection hidden="1"/>
    </xf>
    <xf numFmtId="0" fontId="16" fillId="8" borderId="3" xfId="0" applyFont="1" applyFill="1" applyBorder="1" applyAlignment="1" applyProtection="1">
      <alignment horizontal="center"/>
      <protection hidden="1"/>
    </xf>
    <xf numFmtId="0" fontId="15" fillId="2" borderId="4" xfId="0" applyFont="1" applyFill="1" applyBorder="1" applyAlignment="1" applyProtection="1">
      <alignment horizontal="center"/>
      <protection hidden="1"/>
    </xf>
    <xf numFmtId="0" fontId="27" fillId="2" borderId="4" xfId="0" applyFont="1" applyFill="1" applyBorder="1" applyAlignment="1" applyProtection="1">
      <alignment horizontal="center"/>
      <protection hidden="1"/>
    </xf>
    <xf numFmtId="0" fontId="28" fillId="2" borderId="0" xfId="0" applyFont="1" applyFill="1" applyAlignment="1" applyProtection="1">
      <alignment horizontal="center"/>
      <protection hidden="1"/>
    </xf>
    <xf numFmtId="0" fontId="28" fillId="2" borderId="5" xfId="0" applyFont="1" applyFill="1" applyBorder="1" applyAlignment="1" applyProtection="1">
      <alignment horizontal="center"/>
      <protection hidden="1"/>
    </xf>
    <xf numFmtId="164" fontId="4" fillId="5" borderId="17" xfId="0" applyNumberFormat="1" applyFont="1" applyFill="1" applyBorder="1" applyAlignment="1" applyProtection="1">
      <alignment horizontal="center" vertical="center"/>
      <protection hidden="1"/>
    </xf>
    <xf numFmtId="164" fontId="4" fillId="5" borderId="16" xfId="0" applyNumberFormat="1" applyFont="1" applyFill="1" applyBorder="1" applyAlignment="1" applyProtection="1">
      <alignment horizontal="center" vertical="center"/>
      <protection hidden="1"/>
    </xf>
    <xf numFmtId="0" fontId="20" fillId="6" borderId="21" xfId="0" applyFont="1" applyFill="1" applyBorder="1" applyAlignment="1" applyProtection="1">
      <alignment horizontal="right" vertical="center"/>
      <protection hidden="1"/>
    </xf>
    <xf numFmtId="0" fontId="17" fillId="8" borderId="17" xfId="0" applyFont="1" applyFill="1" applyBorder="1" applyAlignment="1" applyProtection="1">
      <alignment horizontal="center"/>
      <protection hidden="1"/>
    </xf>
    <xf numFmtId="0" fontId="17" fillId="8" borderId="15" xfId="0" applyFont="1" applyFill="1" applyBorder="1" applyAlignment="1" applyProtection="1">
      <alignment horizontal="center"/>
      <protection hidden="1"/>
    </xf>
    <xf numFmtId="0" fontId="17" fillId="8" borderId="16" xfId="0" applyFont="1" applyFill="1" applyBorder="1" applyAlignment="1" applyProtection="1">
      <alignment horizontal="center"/>
      <protection hidden="1"/>
    </xf>
    <xf numFmtId="0" fontId="8" fillId="8" borderId="15" xfId="0" applyFont="1" applyFill="1" applyBorder="1" applyAlignment="1" applyProtection="1">
      <alignment horizontal="center" vertical="center"/>
      <protection hidden="1"/>
    </xf>
    <xf numFmtId="0" fontId="8" fillId="8" borderId="16" xfId="0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4" fillId="5" borderId="16" xfId="0" applyFont="1" applyFill="1" applyBorder="1" applyAlignment="1" applyProtection="1">
      <alignment horizontal="center" vertical="center"/>
      <protection hidden="1"/>
    </xf>
    <xf numFmtId="0" fontId="6" fillId="5" borderId="19" xfId="0" applyFont="1" applyFill="1" applyBorder="1" applyAlignment="1" applyProtection="1">
      <alignment horizontal="center" vertical="center" textRotation="90"/>
      <protection hidden="1"/>
    </xf>
    <xf numFmtId="0" fontId="4" fillId="7" borderId="15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hidden="1"/>
    </xf>
    <xf numFmtId="3" fontId="3" fillId="2" borderId="3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alignment vertical="center"/>
      <protection hidden="1"/>
    </xf>
    <xf numFmtId="0" fontId="0" fillId="0" borderId="14" xfId="0" applyBorder="1" applyAlignment="1" applyProtection="1">
      <alignment vertical="center"/>
      <protection hidden="1"/>
    </xf>
    <xf numFmtId="0" fontId="20" fillId="6" borderId="2" xfId="0" applyFont="1" applyFill="1" applyBorder="1" applyAlignment="1" applyProtection="1">
      <alignment horizontal="right" vertical="center"/>
      <protection hidden="1"/>
    </xf>
    <xf numFmtId="0" fontId="3" fillId="0" borderId="25" xfId="0" applyFont="1" applyBorder="1" applyAlignment="1" applyProtection="1">
      <alignment horizontal="left" vertical="center"/>
      <protection hidden="1"/>
    </xf>
    <xf numFmtId="0" fontId="3" fillId="0" borderId="31" xfId="0" applyFont="1" applyBorder="1" applyAlignment="1" applyProtection="1">
      <alignment horizontal="left" vertical="center"/>
      <protection hidden="1"/>
    </xf>
    <xf numFmtId="0" fontId="4" fillId="0" borderId="31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6" fillId="4" borderId="22" xfId="0" applyFont="1" applyFill="1" applyBorder="1" applyAlignment="1" applyProtection="1">
      <alignment horizontal="center" vertical="center"/>
      <protection hidden="1"/>
    </xf>
    <xf numFmtId="0" fontId="4" fillId="4" borderId="27" xfId="0" applyFont="1" applyFill="1" applyBorder="1" applyAlignment="1" applyProtection="1">
      <alignment horizontal="center" vertical="center" wrapText="1"/>
      <protection hidden="1"/>
    </xf>
    <xf numFmtId="0" fontId="4" fillId="0" borderId="46" xfId="0" applyFont="1" applyBorder="1" applyAlignment="1" applyProtection="1">
      <alignment horizontal="left" vertical="center"/>
      <protection hidden="1"/>
    </xf>
    <xf numFmtId="0" fontId="17" fillId="8" borderId="54" xfId="0" applyFont="1" applyFill="1" applyBorder="1" applyAlignment="1">
      <alignment horizontal="center"/>
    </xf>
    <xf numFmtId="0" fontId="17" fillId="8" borderId="55" xfId="0" applyFont="1" applyFill="1" applyBorder="1" applyAlignment="1">
      <alignment horizontal="center"/>
    </xf>
    <xf numFmtId="0" fontId="17" fillId="8" borderId="56" xfId="0" applyFont="1" applyFill="1" applyBorder="1" applyAlignment="1">
      <alignment horizontal="center"/>
    </xf>
    <xf numFmtId="0" fontId="13" fillId="0" borderId="43" xfId="0" applyFont="1" applyBorder="1" applyAlignment="1" applyProtection="1">
      <alignment horizontal="right" vertical="center"/>
      <protection hidden="1"/>
    </xf>
    <xf numFmtId="0" fontId="24" fillId="8" borderId="12" xfId="0" applyFont="1" applyFill="1" applyBorder="1" applyAlignment="1" applyProtection="1">
      <alignment horizontal="center" vertical="center"/>
      <protection hidden="1"/>
    </xf>
    <xf numFmtId="0" fontId="24" fillId="8" borderId="13" xfId="0" applyFont="1" applyFill="1" applyBorder="1" applyAlignment="1" applyProtection="1">
      <alignment horizontal="center" vertical="center"/>
      <protection hidden="1"/>
    </xf>
    <xf numFmtId="0" fontId="24" fillId="8" borderId="14" xfId="0" applyFont="1" applyFill="1" applyBorder="1" applyAlignment="1" applyProtection="1">
      <alignment horizontal="center" vertical="center"/>
      <protection hidden="1"/>
    </xf>
    <xf numFmtId="167" fontId="0" fillId="12" borderId="0" xfId="0" applyNumberFormat="1" applyFill="1"/>
  </cellXfs>
  <cellStyles count="4">
    <cellStyle name="Comma" xfId="3" builtinId="3"/>
    <cellStyle name="Hyperlink" xfId="1" builtinId="8"/>
    <cellStyle name="Normal" xfId="0" builtinId="0"/>
    <cellStyle name="Percent" xfId="2" builtinId="5"/>
  </cellStyles>
  <dxfs count="4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https://goo.gl/maps/FxzMFpoW6uGPY38w8" TargetMode="External"/><Relationship Id="rId3" Type="http://schemas.openxmlformats.org/officeDocument/2006/relationships/hyperlink" Target="https://facebook.com/MyAgreementGuru" TargetMode="External"/><Relationship Id="rId7" Type="http://schemas.openxmlformats.org/officeDocument/2006/relationships/hyperlink" Target="https://instagram.com/samruddhi_consultancy_services" TargetMode="External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" Type="http://schemas.openxmlformats.org/officeDocument/2006/relationships/hyperlink" Target="#Earnings!D4"/><Relationship Id="rId6" Type="http://schemas.openxmlformats.org/officeDocument/2006/relationships/image" Target="../media/image3.png"/><Relationship Id="rId11" Type="http://schemas.openxmlformats.org/officeDocument/2006/relationships/hyperlink" Target="https://www.youtube.com/@samruddhiconsultancyservics" TargetMode="External"/><Relationship Id="rId5" Type="http://schemas.openxmlformats.org/officeDocument/2006/relationships/hyperlink" Target="https://www.linkedin.com/company/samruddhi-consultancy-services/" TargetMode="External"/><Relationship Id="rId15" Type="http://schemas.openxmlformats.org/officeDocument/2006/relationships/hyperlink" Target="https://wa.me/message/QUF5ZNOFMDQGO1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twitter.com/MySamruddhi" TargetMode="External"/><Relationship Id="rId14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Report!B2"/><Relationship Id="rId2" Type="http://schemas.openxmlformats.org/officeDocument/2006/relationships/hyperlink" Target="#Welcome!B8"/><Relationship Id="rId1" Type="http://schemas.openxmlformats.org/officeDocument/2006/relationships/hyperlink" Target="#Investment!B5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Earnings!D4"/><Relationship Id="rId1" Type="http://schemas.openxmlformats.org/officeDocument/2006/relationships/hyperlink" Target="#Report!B2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vestment!A1"/><Relationship Id="rId1" Type="http://schemas.openxmlformats.org/officeDocument/2006/relationships/hyperlink" Target="#Earnings!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228350</xdr:colOff>
      <xdr:row>2</xdr:row>
      <xdr:rowOff>3625</xdr:rowOff>
    </xdr:from>
    <xdr:ext cx="3871210" cy="93363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8DC6784-D76F-8FB9-D6F8-42B163FB167E}"/>
            </a:ext>
          </a:extLst>
        </xdr:cNvPr>
        <xdr:cNvSpPr/>
      </xdr:nvSpPr>
      <xdr:spPr>
        <a:xfrm>
          <a:off x="3207770" y="514165"/>
          <a:ext cx="3871210" cy="93363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400" b="1" cap="none" spc="0">
              <a:ln w="13462">
                <a:solidFill>
                  <a:schemeClr val="bg1"/>
                </a:solidFill>
                <a:prstDash val="solid"/>
              </a:ln>
              <a:solidFill>
                <a:schemeClr val="tx1">
                  <a:lumMod val="85000"/>
                  <a:lumOff val="15000"/>
                </a:schemeClr>
              </a:solidFill>
              <a:effectLst>
                <a:glow rad="228600">
                  <a:schemeClr val="accent2">
                    <a:satMod val="175000"/>
                    <a:alpha val="40000"/>
                  </a:schemeClr>
                </a:glow>
              </a:effectLst>
            </a:rPr>
            <a:t>MyTaxGuru</a:t>
          </a:r>
        </a:p>
      </xdr:txBody>
    </xdr:sp>
    <xdr:clientData/>
  </xdr:oneCellAnchor>
  <xdr:twoCellAnchor>
    <xdr:from>
      <xdr:col>8</xdr:col>
      <xdr:colOff>556260</xdr:colOff>
      <xdr:row>11</xdr:row>
      <xdr:rowOff>83820</xdr:rowOff>
    </xdr:from>
    <xdr:to>
      <xdr:col>10</xdr:col>
      <xdr:colOff>508500</xdr:colOff>
      <xdr:row>13</xdr:row>
      <xdr:rowOff>42060</xdr:rowOff>
    </xdr:to>
    <xdr:sp macro="" textlink="">
      <xdr:nvSpPr>
        <xdr:cNvPr id="5" name="Rectangle 4">
          <a:hlinkClick xmlns:r="http://schemas.openxmlformats.org/officeDocument/2006/relationships" r:id="rId1" tooltip="Click to Proceed further"/>
          <a:extLst>
            <a:ext uri="{FF2B5EF4-FFF2-40B4-BE49-F238E27FC236}">
              <a16:creationId xmlns:a16="http://schemas.microsoft.com/office/drawing/2014/main" id="{D23C4C27-6C37-4C52-5E4A-6ABE7522616B}"/>
            </a:ext>
          </a:extLst>
        </xdr:cNvPr>
        <xdr:cNvSpPr/>
      </xdr:nvSpPr>
      <xdr:spPr>
        <a:xfrm>
          <a:off x="5554980" y="2407920"/>
          <a:ext cx="1080000" cy="324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N" sz="1600" b="1">
              <a:solidFill>
                <a:srgbClr val="002060"/>
              </a:solidFill>
            </a:rPr>
            <a:t>Proceed</a:t>
          </a:r>
        </a:p>
      </xdr:txBody>
    </xdr:sp>
    <xdr:clientData/>
  </xdr:twoCellAnchor>
  <xdr:twoCellAnchor editAs="oneCell">
    <xdr:from>
      <xdr:col>1</xdr:col>
      <xdr:colOff>98612</xdr:colOff>
      <xdr:row>2</xdr:row>
      <xdr:rowOff>143435</xdr:rowOff>
    </xdr:from>
    <xdr:to>
      <xdr:col>5</xdr:col>
      <xdr:colOff>247502</xdr:colOff>
      <xdr:row>15</xdr:row>
      <xdr:rowOff>121472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EBBB7B5-97BF-49F1-805F-577B9027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977" y="654423"/>
          <a:ext cx="2407996" cy="2393577"/>
        </a:xfrm>
        <a:prstGeom prst="rect">
          <a:avLst/>
        </a:prstGeom>
      </xdr:spPr>
    </xdr:pic>
    <xdr:clientData/>
  </xdr:twoCellAnchor>
  <xdr:twoCellAnchor editAs="oneCell">
    <xdr:from>
      <xdr:col>16</xdr:col>
      <xdr:colOff>426720</xdr:colOff>
      <xdr:row>1</xdr:row>
      <xdr:rowOff>30480</xdr:rowOff>
    </xdr:from>
    <xdr:to>
      <xdr:col>17</xdr:col>
      <xdr:colOff>222840</xdr:colOff>
      <xdr:row>1</xdr:row>
      <xdr:rowOff>390480</xdr:rowOff>
    </xdr:to>
    <xdr:pic>
      <xdr:nvPicPr>
        <xdr:cNvPr id="8" name="Picture 7">
          <a:hlinkClick xmlns:r="http://schemas.openxmlformats.org/officeDocument/2006/relationships" r:id="rId3" tooltip="Follow us on Facebook"/>
          <a:extLst>
            <a:ext uri="{FF2B5EF4-FFF2-40B4-BE49-F238E27FC236}">
              <a16:creationId xmlns:a16="http://schemas.microsoft.com/office/drawing/2014/main" id="{3D56CA86-BA79-206C-FE6C-3DC54AC5E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4940" y="14478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30480</xdr:colOff>
      <xdr:row>1</xdr:row>
      <xdr:rowOff>22860</xdr:rowOff>
    </xdr:from>
    <xdr:to>
      <xdr:col>16</xdr:col>
      <xdr:colOff>390480</xdr:colOff>
      <xdr:row>1</xdr:row>
      <xdr:rowOff>382860</xdr:rowOff>
    </xdr:to>
    <xdr:pic>
      <xdr:nvPicPr>
        <xdr:cNvPr id="10" name="Picture 9">
          <a:hlinkClick xmlns:r="http://schemas.openxmlformats.org/officeDocument/2006/relationships" r:id="rId5" tooltip="Connet us on LinkedIn"/>
          <a:extLst>
            <a:ext uri="{FF2B5EF4-FFF2-40B4-BE49-F238E27FC236}">
              <a16:creationId xmlns:a16="http://schemas.microsoft.com/office/drawing/2014/main" id="{A6AC5F04-4821-154C-935C-8FE2FAFD3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700" y="13716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251460</xdr:colOff>
      <xdr:row>1</xdr:row>
      <xdr:rowOff>30480</xdr:rowOff>
    </xdr:from>
    <xdr:to>
      <xdr:col>18</xdr:col>
      <xdr:colOff>47580</xdr:colOff>
      <xdr:row>1</xdr:row>
      <xdr:rowOff>390480</xdr:rowOff>
    </xdr:to>
    <xdr:pic>
      <xdr:nvPicPr>
        <xdr:cNvPr id="12" name="Picture 11">
          <a:hlinkClick xmlns:r="http://schemas.openxmlformats.org/officeDocument/2006/relationships" r:id="rId7" tooltip="Follow us on Instagram"/>
          <a:extLst>
            <a:ext uri="{FF2B5EF4-FFF2-40B4-BE49-F238E27FC236}">
              <a16:creationId xmlns:a16="http://schemas.microsoft.com/office/drawing/2014/main" id="{C55DB057-0068-43D6-6D22-82EDBADBD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560" y="14478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99060</xdr:colOff>
      <xdr:row>1</xdr:row>
      <xdr:rowOff>45720</xdr:rowOff>
    </xdr:from>
    <xdr:to>
      <xdr:col>18</xdr:col>
      <xdr:colOff>459060</xdr:colOff>
      <xdr:row>2</xdr:row>
      <xdr:rowOff>9480</xdr:rowOff>
    </xdr:to>
    <xdr:pic>
      <xdr:nvPicPr>
        <xdr:cNvPr id="14" name="Picture 13">
          <a:hlinkClick xmlns:r="http://schemas.openxmlformats.org/officeDocument/2006/relationships" r:id="rId9" tooltip="Follow us on Twitter"/>
          <a:extLst>
            <a:ext uri="{FF2B5EF4-FFF2-40B4-BE49-F238E27FC236}">
              <a16:creationId xmlns:a16="http://schemas.microsoft.com/office/drawing/2014/main" id="{8427844B-A8C1-9DEF-F233-23CA6313A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5040" y="16002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289560</xdr:colOff>
      <xdr:row>1</xdr:row>
      <xdr:rowOff>30480</xdr:rowOff>
    </xdr:from>
    <xdr:to>
      <xdr:col>4</xdr:col>
      <xdr:colOff>85680</xdr:colOff>
      <xdr:row>1</xdr:row>
      <xdr:rowOff>390480</xdr:rowOff>
    </xdr:to>
    <xdr:pic>
      <xdr:nvPicPr>
        <xdr:cNvPr id="4" name="Picture 3">
          <a:hlinkClick xmlns:r="http://schemas.openxmlformats.org/officeDocument/2006/relationships" r:id="rId11" tooltip="Stay tune on YouTube"/>
          <a:extLst>
            <a:ext uri="{FF2B5EF4-FFF2-40B4-BE49-F238E27FC236}">
              <a16:creationId xmlns:a16="http://schemas.microsoft.com/office/drawing/2014/main" id="{B2174930-8843-792B-1131-D7E2C3355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340" y="14478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434340</xdr:colOff>
      <xdr:row>1</xdr:row>
      <xdr:rowOff>15240</xdr:rowOff>
    </xdr:from>
    <xdr:to>
      <xdr:col>3</xdr:col>
      <xdr:colOff>230460</xdr:colOff>
      <xdr:row>1</xdr:row>
      <xdr:rowOff>375240</xdr:rowOff>
    </xdr:to>
    <xdr:pic>
      <xdr:nvPicPr>
        <xdr:cNvPr id="9" name="Picture 8">
          <a:hlinkClick xmlns:r="http://schemas.openxmlformats.org/officeDocument/2006/relationships" r:id="rId13" tooltip="Find us on Google"/>
          <a:extLst>
            <a:ext uri="{FF2B5EF4-FFF2-40B4-BE49-F238E27FC236}">
              <a16:creationId xmlns:a16="http://schemas.microsoft.com/office/drawing/2014/main" id="{107CC56C-8B4A-0080-1360-A8625C0F4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240" y="12954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</xdr:colOff>
      <xdr:row>1</xdr:row>
      <xdr:rowOff>22860</xdr:rowOff>
    </xdr:from>
    <xdr:to>
      <xdr:col>2</xdr:col>
      <xdr:colOff>390480</xdr:colOff>
      <xdr:row>1</xdr:row>
      <xdr:rowOff>382860</xdr:rowOff>
    </xdr:to>
    <xdr:pic>
      <xdr:nvPicPr>
        <xdr:cNvPr id="16" name="Picture 15">
          <a:hlinkClick xmlns:r="http://schemas.openxmlformats.org/officeDocument/2006/relationships" r:id="rId15" tooltip="Chat on WhatsApp"/>
          <a:extLst>
            <a:ext uri="{FF2B5EF4-FFF2-40B4-BE49-F238E27FC236}">
              <a16:creationId xmlns:a16="http://schemas.microsoft.com/office/drawing/2014/main" id="{B2929856-A411-0B90-2E8F-9CA6FFDD9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" y="137160"/>
          <a:ext cx="360000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1</xdr:row>
      <xdr:rowOff>45720</xdr:rowOff>
    </xdr:from>
    <xdr:to>
      <xdr:col>13</xdr:col>
      <xdr:colOff>678180</xdr:colOff>
      <xdr:row>1</xdr:row>
      <xdr:rowOff>261720</xdr:rowOff>
    </xdr:to>
    <xdr:sp macro="" textlink="">
      <xdr:nvSpPr>
        <xdr:cNvPr id="6" name="Rectangle 5">
          <a:hlinkClick xmlns:r="http://schemas.openxmlformats.org/officeDocument/2006/relationships" r:id="rId1" tooltip="Click to Add you Investment Details"/>
          <a:extLst>
            <a:ext uri="{FF2B5EF4-FFF2-40B4-BE49-F238E27FC236}">
              <a16:creationId xmlns:a16="http://schemas.microsoft.com/office/drawing/2014/main" id="{2C09E723-5C55-4F3B-990F-B226EF9A3EB4}"/>
            </a:ext>
          </a:extLst>
        </xdr:cNvPr>
        <xdr:cNvSpPr/>
      </xdr:nvSpPr>
      <xdr:spPr>
        <a:xfrm>
          <a:off x="9890760" y="137160"/>
          <a:ext cx="143256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Update Investments</a:t>
          </a:r>
        </a:p>
      </xdr:txBody>
    </xdr:sp>
    <xdr:clientData fPrintsWithSheet="0"/>
  </xdr:twoCellAnchor>
  <xdr:twoCellAnchor>
    <xdr:from>
      <xdr:col>1</xdr:col>
      <xdr:colOff>91440</xdr:colOff>
      <xdr:row>1</xdr:row>
      <xdr:rowOff>45720</xdr:rowOff>
    </xdr:from>
    <xdr:to>
      <xdr:col>2</xdr:col>
      <xdr:colOff>480360</xdr:colOff>
      <xdr:row>1</xdr:row>
      <xdr:rowOff>261720</xdr:rowOff>
    </xdr:to>
    <xdr:sp macro="" textlink="">
      <xdr:nvSpPr>
        <xdr:cNvPr id="2" name="Rectangle 1">
          <a:hlinkClick xmlns:r="http://schemas.openxmlformats.org/officeDocument/2006/relationships" r:id="rId2" tooltip="Click for Home Page"/>
          <a:extLst>
            <a:ext uri="{FF2B5EF4-FFF2-40B4-BE49-F238E27FC236}">
              <a16:creationId xmlns:a16="http://schemas.microsoft.com/office/drawing/2014/main" id="{6ABB6C63-B92B-4AEE-A502-8F1E51974DD2}"/>
            </a:ext>
          </a:extLst>
        </xdr:cNvPr>
        <xdr:cNvSpPr/>
      </xdr:nvSpPr>
      <xdr:spPr>
        <a:xfrm>
          <a:off x="236220" y="137160"/>
          <a:ext cx="64800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HOME</a:t>
          </a:r>
        </a:p>
      </xdr:txBody>
    </xdr:sp>
    <xdr:clientData fPrintsWithSheet="0"/>
  </xdr:twoCellAnchor>
  <xdr:twoCellAnchor>
    <xdr:from>
      <xdr:col>13</xdr:col>
      <xdr:colOff>800100</xdr:colOff>
      <xdr:row>1</xdr:row>
      <xdr:rowOff>38100</xdr:rowOff>
    </xdr:from>
    <xdr:to>
      <xdr:col>15</xdr:col>
      <xdr:colOff>868680</xdr:colOff>
      <xdr:row>1</xdr:row>
      <xdr:rowOff>254100</xdr:rowOff>
    </xdr:to>
    <xdr:sp macro="" textlink="">
      <xdr:nvSpPr>
        <xdr:cNvPr id="3" name="Rectangle 2">
          <a:hlinkClick xmlns:r="http://schemas.openxmlformats.org/officeDocument/2006/relationships" r:id="rId3" tooltip="Click to Generate Income Tax Report"/>
          <a:extLst>
            <a:ext uri="{FF2B5EF4-FFF2-40B4-BE49-F238E27FC236}">
              <a16:creationId xmlns:a16="http://schemas.microsoft.com/office/drawing/2014/main" id="{23521C8B-AC45-4FDF-B8BA-114705188524}"/>
            </a:ext>
          </a:extLst>
        </xdr:cNvPr>
        <xdr:cNvSpPr/>
      </xdr:nvSpPr>
      <xdr:spPr>
        <a:xfrm>
          <a:off x="11445240" y="129540"/>
          <a:ext cx="185166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Generate</a:t>
          </a:r>
          <a:r>
            <a:rPr lang="en-IN" sz="1050" b="1" baseline="0">
              <a:solidFill>
                <a:srgbClr val="002060"/>
              </a:solidFill>
            </a:rPr>
            <a:t> Income Tax Report</a:t>
          </a:r>
          <a:endParaRPr lang="en-IN" sz="1050" b="1">
            <a:solidFill>
              <a:srgbClr val="002060"/>
            </a:solidFill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1</xdr:row>
      <xdr:rowOff>53340</xdr:rowOff>
    </xdr:from>
    <xdr:to>
      <xdr:col>9</xdr:col>
      <xdr:colOff>982980</xdr:colOff>
      <xdr:row>1</xdr:row>
      <xdr:rowOff>269340</xdr:rowOff>
    </xdr:to>
    <xdr:sp macro="" textlink="">
      <xdr:nvSpPr>
        <xdr:cNvPr id="8" name="Rectangle 7">
          <a:hlinkClick xmlns:r="http://schemas.openxmlformats.org/officeDocument/2006/relationships" r:id="rId1" tooltip="Click to Generate Income Tax Report"/>
          <a:extLst>
            <a:ext uri="{FF2B5EF4-FFF2-40B4-BE49-F238E27FC236}">
              <a16:creationId xmlns:a16="http://schemas.microsoft.com/office/drawing/2014/main" id="{079C347B-F483-41EF-960A-7E82539DEBEA}"/>
            </a:ext>
          </a:extLst>
        </xdr:cNvPr>
        <xdr:cNvSpPr/>
      </xdr:nvSpPr>
      <xdr:spPr>
        <a:xfrm>
          <a:off x="6568440" y="236220"/>
          <a:ext cx="184404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Generate</a:t>
          </a:r>
          <a:r>
            <a:rPr lang="en-IN" sz="1050" b="1" baseline="0">
              <a:solidFill>
                <a:srgbClr val="002060"/>
              </a:solidFill>
            </a:rPr>
            <a:t> Income Tax Report</a:t>
          </a:r>
          <a:endParaRPr lang="en-IN" sz="1050" b="1">
            <a:solidFill>
              <a:srgbClr val="002060"/>
            </a:solidFill>
          </a:endParaRPr>
        </a:p>
      </xdr:txBody>
    </xdr:sp>
    <xdr:clientData fPrintsWithSheet="0"/>
  </xdr:twoCellAnchor>
  <xdr:twoCellAnchor>
    <xdr:from>
      <xdr:col>1</xdr:col>
      <xdr:colOff>68580</xdr:colOff>
      <xdr:row>1</xdr:row>
      <xdr:rowOff>38100</xdr:rowOff>
    </xdr:from>
    <xdr:to>
      <xdr:col>2</xdr:col>
      <xdr:colOff>152400</xdr:colOff>
      <xdr:row>1</xdr:row>
      <xdr:rowOff>254100</xdr:rowOff>
    </xdr:to>
    <xdr:sp macro="" textlink="">
      <xdr:nvSpPr>
        <xdr:cNvPr id="10" name="Rectangle 9">
          <a:hlinkClick xmlns:r="http://schemas.openxmlformats.org/officeDocument/2006/relationships" r:id="rId2" tooltip="Edit Earning Details"/>
          <a:extLst>
            <a:ext uri="{FF2B5EF4-FFF2-40B4-BE49-F238E27FC236}">
              <a16:creationId xmlns:a16="http://schemas.microsoft.com/office/drawing/2014/main" id="{C20D8287-2289-4599-82E3-4FD91C7FE278}"/>
            </a:ext>
          </a:extLst>
        </xdr:cNvPr>
        <xdr:cNvSpPr/>
      </xdr:nvSpPr>
      <xdr:spPr>
        <a:xfrm>
          <a:off x="678180" y="220980"/>
          <a:ext cx="69342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Earnings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1</xdr:row>
      <xdr:rowOff>30480</xdr:rowOff>
    </xdr:from>
    <xdr:to>
      <xdr:col>3</xdr:col>
      <xdr:colOff>76200</xdr:colOff>
      <xdr:row>1</xdr:row>
      <xdr:rowOff>246480</xdr:rowOff>
    </xdr:to>
    <xdr:sp macro="" textlink="">
      <xdr:nvSpPr>
        <xdr:cNvPr id="4" name="Rectangle 3">
          <a:hlinkClick xmlns:r="http://schemas.openxmlformats.org/officeDocument/2006/relationships" r:id="rId1" tooltip="Edit Earning Details"/>
          <a:extLst>
            <a:ext uri="{FF2B5EF4-FFF2-40B4-BE49-F238E27FC236}">
              <a16:creationId xmlns:a16="http://schemas.microsoft.com/office/drawing/2014/main" id="{A532E42A-FE6C-4923-ABD8-7AED414D42D0}"/>
            </a:ext>
          </a:extLst>
        </xdr:cNvPr>
        <xdr:cNvSpPr/>
      </xdr:nvSpPr>
      <xdr:spPr>
        <a:xfrm>
          <a:off x="152400" y="99060"/>
          <a:ext cx="68580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Earnings</a:t>
          </a:r>
        </a:p>
      </xdr:txBody>
    </xdr:sp>
    <xdr:clientData fPrintsWithSheet="0"/>
  </xdr:twoCellAnchor>
  <xdr:twoCellAnchor>
    <xdr:from>
      <xdr:col>3</xdr:col>
      <xdr:colOff>190500</xdr:colOff>
      <xdr:row>1</xdr:row>
      <xdr:rowOff>30480</xdr:rowOff>
    </xdr:from>
    <xdr:to>
      <xdr:col>3</xdr:col>
      <xdr:colOff>1120140</xdr:colOff>
      <xdr:row>1</xdr:row>
      <xdr:rowOff>246480</xdr:rowOff>
    </xdr:to>
    <xdr:sp macro="" textlink="">
      <xdr:nvSpPr>
        <xdr:cNvPr id="5" name="Rectangle 4">
          <a:hlinkClick xmlns:r="http://schemas.openxmlformats.org/officeDocument/2006/relationships" r:id="rId2" tooltip="Edit Investment Details"/>
          <a:extLst>
            <a:ext uri="{FF2B5EF4-FFF2-40B4-BE49-F238E27FC236}">
              <a16:creationId xmlns:a16="http://schemas.microsoft.com/office/drawing/2014/main" id="{6C41EE18-655B-439A-B1D3-5F5224522168}"/>
            </a:ext>
          </a:extLst>
        </xdr:cNvPr>
        <xdr:cNvSpPr/>
      </xdr:nvSpPr>
      <xdr:spPr>
        <a:xfrm>
          <a:off x="952500" y="99060"/>
          <a:ext cx="929640" cy="216000"/>
        </a:xfrm>
        <a:prstGeom prst="rect">
          <a:avLst/>
        </a:prstGeom>
        <a:solidFill>
          <a:srgbClr val="92D05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050" b="1">
              <a:solidFill>
                <a:srgbClr val="002060"/>
              </a:solidFill>
            </a:rPr>
            <a:t>Investments</a:t>
          </a:r>
        </a:p>
      </xdr:txBody>
    </xdr:sp>
    <xdr:clientData fPrintsWithSheet="0"/>
  </xdr:twoCellAnchor>
  <xdr:twoCellAnchor>
    <xdr:from>
      <xdr:col>3</xdr:col>
      <xdr:colOff>800100</xdr:colOff>
      <xdr:row>4</xdr:row>
      <xdr:rowOff>137160</xdr:rowOff>
    </xdr:from>
    <xdr:to>
      <xdr:col>4</xdr:col>
      <xdr:colOff>251460</xdr:colOff>
      <xdr:row>4</xdr:row>
      <xdr:rowOff>525780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3ADA4B-2348-776B-A453-F218D9311250}"/>
            </a:ext>
          </a:extLst>
        </xdr:cNvPr>
        <xdr:cNvSpPr txBox="1"/>
      </xdr:nvSpPr>
      <xdr:spPr>
        <a:xfrm>
          <a:off x="1562100" y="1074420"/>
          <a:ext cx="3627120" cy="388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2000" b="1">
              <a:solidFill>
                <a:srgbClr val="002060"/>
              </a:solidFill>
            </a:rPr>
            <a:t>Income Tax Computation</a:t>
          </a:r>
          <a:r>
            <a:rPr lang="en-IN" sz="2000" b="1" baseline="0">
              <a:solidFill>
                <a:srgbClr val="002060"/>
              </a:solidFill>
            </a:rPr>
            <a:t> Report</a:t>
          </a:r>
          <a:endParaRPr lang="en-IN" sz="2000" b="1">
            <a:solidFill>
              <a:srgbClr val="00206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yagreementguru.com/" TargetMode="External"/><Relationship Id="rId1" Type="http://schemas.openxmlformats.org/officeDocument/2006/relationships/hyperlink" Target="mailto:MySamruddhi100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ySamruddhi100@gmail.com" TargetMode="External"/><Relationship Id="rId1" Type="http://schemas.openxmlformats.org/officeDocument/2006/relationships/hyperlink" Target="http://www.myagreementguru.com/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myagreementguru.com/" TargetMode="External"/><Relationship Id="rId1" Type="http://schemas.openxmlformats.org/officeDocument/2006/relationships/hyperlink" Target="mailto:MySamruddhi100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MySamruddhi100@gmail.com" TargetMode="External"/><Relationship Id="rId1" Type="http://schemas.openxmlformats.org/officeDocument/2006/relationships/hyperlink" Target="http://www.myagreementguru.com/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33A2-CC7B-4BC7-87B4-DD614B626968}">
  <sheetPr codeName="Sheet1"/>
  <dimension ref="A1:XFC31"/>
  <sheetViews>
    <sheetView showRowColHeaders="0" tabSelected="1" zoomScaleNormal="100" workbookViewId="0">
      <selection activeCell="B8" sqref="B8:S8"/>
    </sheetView>
  </sheetViews>
  <sheetFormatPr defaultColWidth="0" defaultRowHeight="14.4" zeroHeight="1" x14ac:dyDescent="0.3"/>
  <cols>
    <col min="1" max="1" width="15.33203125" style="113" customWidth="1"/>
    <col min="2" max="19" width="8.33203125" style="114" customWidth="1"/>
    <col min="20" max="20" width="68.88671875" style="113" customWidth="1"/>
    <col min="21" max="25" width="0" style="113" hidden="1"/>
    <col min="26" max="16382" width="8.88671875" style="114" hidden="1"/>
    <col min="16383" max="16383" width="31.6640625" style="114" hidden="1" customWidth="1"/>
    <col min="16384" max="16384" width="34.44140625" style="114" hidden="1" customWidth="1"/>
  </cols>
  <sheetData>
    <row r="1" spans="2:19" s="113" customFormat="1" ht="9" customHeight="1" thickBot="1" x14ac:dyDescent="0.35"/>
    <row r="2" spans="2:19" ht="31.2" x14ac:dyDescent="0.6">
      <c r="B2" s="167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9"/>
    </row>
    <row r="3" spans="2:19" x14ac:dyDescent="0.3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4"/>
    </row>
    <row r="4" spans="2:19" ht="18" x14ac:dyDescent="0.35">
      <c r="B4" s="170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4"/>
    </row>
    <row r="5" spans="2:19" ht="18" x14ac:dyDescent="0.35">
      <c r="B5" s="171" t="s">
        <v>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3"/>
    </row>
    <row r="6" spans="2:19" x14ac:dyDescent="0.3">
      <c r="B6" s="14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4"/>
    </row>
    <row r="7" spans="2:19" x14ac:dyDescent="0.3">
      <c r="B7" s="14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4"/>
    </row>
    <row r="8" spans="2:19" ht="17.399999999999999" x14ac:dyDescent="0.3">
      <c r="B8" s="158" t="s">
        <v>2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60"/>
    </row>
    <row r="9" spans="2:19" ht="17.399999999999999" x14ac:dyDescent="0.3">
      <c r="B9" s="158" t="s">
        <v>3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60"/>
    </row>
    <row r="10" spans="2:19" x14ac:dyDescent="0.3">
      <c r="B10" s="161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3"/>
    </row>
    <row r="11" spans="2:19" x14ac:dyDescent="0.3">
      <c r="B11" s="161" t="s">
        <v>4</v>
      </c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3"/>
    </row>
    <row r="12" spans="2:19" x14ac:dyDescent="0.3">
      <c r="B12" s="161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3"/>
    </row>
    <row r="13" spans="2:19" x14ac:dyDescent="0.3">
      <c r="B13" s="164" t="s">
        <v>5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6"/>
    </row>
    <row r="14" spans="2:19" ht="15" thickBot="1" x14ac:dyDescent="0.35">
      <c r="B14" s="24"/>
      <c r="C14" s="27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</row>
    <row r="15" spans="2:19" ht="6" customHeight="1" x14ac:dyDescent="0.3">
      <c r="B15" s="152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4"/>
    </row>
    <row r="16" spans="2:19" x14ac:dyDescent="0.3">
      <c r="B16" s="155" t="s">
        <v>6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7"/>
    </row>
    <row r="17" spans="2:19" ht="4.2" customHeight="1" x14ac:dyDescent="0.3"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4"/>
    </row>
    <row r="18" spans="2:19" x14ac:dyDescent="0.3">
      <c r="B18" s="142" t="s">
        <v>7</v>
      </c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4"/>
    </row>
    <row r="19" spans="2:19" x14ac:dyDescent="0.3">
      <c r="B19" s="142" t="s">
        <v>8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4"/>
    </row>
    <row r="20" spans="2:19" ht="21" x14ac:dyDescent="0.4">
      <c r="B20" s="149" t="s">
        <v>9</v>
      </c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1"/>
    </row>
    <row r="21" spans="2:19" ht="18" customHeight="1" x14ac:dyDescent="0.3">
      <c r="B21" s="30" t="s">
        <v>10</v>
      </c>
      <c r="C21" s="28"/>
      <c r="D21" s="28"/>
      <c r="E21" s="28"/>
      <c r="F21" s="28"/>
      <c r="G21" s="28"/>
      <c r="H21" s="28"/>
      <c r="I21" s="32"/>
      <c r="J21" s="31" t="s">
        <v>11</v>
      </c>
      <c r="K21" s="28"/>
      <c r="L21" s="28"/>
      <c r="M21" s="28"/>
      <c r="N21" s="28"/>
      <c r="O21" s="28"/>
      <c r="P21" s="28"/>
      <c r="Q21" s="31" t="s">
        <v>12</v>
      </c>
      <c r="R21" s="28"/>
      <c r="S21" s="29"/>
    </row>
    <row r="22" spans="2:19" ht="24.6" thickBot="1" x14ac:dyDescent="0.55000000000000004">
      <c r="B22" s="145" t="s">
        <v>13</v>
      </c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7"/>
    </row>
    <row r="23" spans="2:19" x14ac:dyDescent="0.3">
      <c r="B23" s="148" t="s">
        <v>14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</row>
    <row r="24" spans="2:19" s="113" customFormat="1" x14ac:dyDescent="0.3"/>
    <row r="25" spans="2:19" s="113" customFormat="1" x14ac:dyDescent="0.3"/>
    <row r="26" spans="2:19" s="113" customFormat="1" hidden="1" x14ac:dyDescent="0.3"/>
    <row r="27" spans="2:19" s="113" customFormat="1" hidden="1" x14ac:dyDescent="0.3"/>
    <row r="28" spans="2:19" s="113" customFormat="1" hidden="1" x14ac:dyDescent="0.3"/>
    <row r="29" spans="2:19" s="113" customFormat="1" hidden="1" x14ac:dyDescent="0.3"/>
    <row r="30" spans="2:19" s="113" customFormat="1" hidden="1" x14ac:dyDescent="0.3"/>
    <row r="31" spans="2:19" x14ac:dyDescent="0.3"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</row>
  </sheetData>
  <sheetProtection algorithmName="SHA-512" hashValue="Qobkyt2mKcA3PKWY/vWvRes+aOgcQcvxwjPcivjHXAGuJyXdjX8Ejc6ZiqlWYdZIoyBx3guvD/u+YEqu66onow==" saltValue="KzfPiAbsdyovLPbWB4SOTg==" spinCount="100000" sheet="1" objects="1" scenarios="1" selectLockedCells="1"/>
  <mergeCells count="20">
    <mergeCell ref="B7:S7"/>
    <mergeCell ref="B2:S2"/>
    <mergeCell ref="B3:S3"/>
    <mergeCell ref="B4:S4"/>
    <mergeCell ref="B5:S5"/>
    <mergeCell ref="B6:S6"/>
    <mergeCell ref="B15:S15"/>
    <mergeCell ref="B16:S16"/>
    <mergeCell ref="B8:S8"/>
    <mergeCell ref="B9:S9"/>
    <mergeCell ref="B10:S10"/>
    <mergeCell ref="B12:S12"/>
    <mergeCell ref="B13:S13"/>
    <mergeCell ref="B11:S11"/>
    <mergeCell ref="B17:S17"/>
    <mergeCell ref="B18:S18"/>
    <mergeCell ref="B19:S19"/>
    <mergeCell ref="B22:S22"/>
    <mergeCell ref="B23:S23"/>
    <mergeCell ref="B20:S20"/>
  </mergeCells>
  <hyperlinks>
    <hyperlink ref="J21" r:id="rId1" xr:uid="{56B8BF5E-257C-4A9A-AA42-2CF31320C0BD}"/>
    <hyperlink ref="Q21" r:id="rId2" xr:uid="{648EDD96-ACEB-4750-8193-886E4584F8B8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6C93-7DE2-478B-84AE-D208F95E5407}">
  <sheetPr codeName="Sheet3">
    <pageSetUpPr fitToPage="1"/>
  </sheetPr>
  <dimension ref="A1:T35"/>
  <sheetViews>
    <sheetView showGridLines="0" showRowColHeaders="0" workbookViewId="0">
      <pane xSplit="16" ySplit="6" topLeftCell="Q7" activePane="bottomRight" state="frozen"/>
      <selection pane="topRight" activeCell="Q1" sqref="Q1"/>
      <selection pane="bottomLeft" activeCell="A7" sqref="A7"/>
      <selection pane="bottomRight" activeCell="D4" sqref="D4:G4"/>
    </sheetView>
  </sheetViews>
  <sheetFormatPr defaultColWidth="0" defaultRowHeight="14.4" zeroHeight="1" x14ac:dyDescent="0.3"/>
  <cols>
    <col min="1" max="1" width="2.109375" style="22" customWidth="1"/>
    <col min="2" max="2" width="3.6640625" style="34" customWidth="1"/>
    <col min="3" max="3" width="28.33203125" customWidth="1"/>
    <col min="4" max="14" width="12.109375" customWidth="1"/>
    <col min="15" max="15" width="13.88671875" customWidth="1"/>
    <col min="16" max="16" width="13.44140625" bestFit="1" customWidth="1"/>
    <col min="17" max="17" width="30.6640625" style="22" customWidth="1"/>
    <col min="18" max="20" width="0" style="22" hidden="1" customWidth="1"/>
    <col min="21" max="16384" width="8.88671875" hidden="1"/>
  </cols>
  <sheetData>
    <row r="1" spans="1:20" s="22" customFormat="1" ht="7.2" customHeight="1" x14ac:dyDescent="0.3">
      <c r="A1" s="113"/>
      <c r="B1" s="127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20" s="22" customFormat="1" ht="22.95" customHeight="1" x14ac:dyDescent="0.4">
      <c r="A2" s="113"/>
      <c r="B2" s="177" t="s">
        <v>15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9"/>
      <c r="Q2" s="113"/>
      <c r="R2" s="113"/>
    </row>
    <row r="3" spans="1:20" s="33" customFormat="1" x14ac:dyDescent="0.3">
      <c r="A3" s="128"/>
      <c r="B3" s="40" t="s">
        <v>10</v>
      </c>
      <c r="C3" s="41"/>
      <c r="D3" s="41"/>
      <c r="E3" s="41"/>
      <c r="F3" s="41"/>
      <c r="G3" s="41"/>
      <c r="H3" s="42" t="s">
        <v>11</v>
      </c>
      <c r="I3" s="43"/>
      <c r="J3" s="43"/>
      <c r="K3" s="41"/>
      <c r="L3" s="41"/>
      <c r="M3" s="41"/>
      <c r="N3" s="41"/>
      <c r="O3" s="43" t="s">
        <v>12</v>
      </c>
      <c r="P3" s="44"/>
      <c r="Q3" s="128"/>
      <c r="R3" s="128"/>
    </row>
    <row r="4" spans="1:20" s="33" customFormat="1" ht="21" x14ac:dyDescent="0.3">
      <c r="A4" s="128"/>
      <c r="B4" s="129"/>
      <c r="C4" s="39" t="s">
        <v>16</v>
      </c>
      <c r="D4" s="185"/>
      <c r="E4" s="185"/>
      <c r="F4" s="185"/>
      <c r="G4" s="185"/>
      <c r="H4" s="130"/>
      <c r="I4" s="130"/>
      <c r="J4" s="130"/>
      <c r="K4" s="130"/>
      <c r="L4" s="128"/>
      <c r="M4" s="128"/>
      <c r="N4" s="47" t="s">
        <v>17</v>
      </c>
      <c r="O4" s="133"/>
      <c r="P4" s="131"/>
      <c r="Q4" s="128"/>
      <c r="R4" s="128"/>
    </row>
    <row r="5" spans="1:20" x14ac:dyDescent="0.3">
      <c r="A5" s="113"/>
      <c r="B5" s="180" t="s">
        <v>18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1"/>
      <c r="Q5" s="113"/>
      <c r="R5" s="113"/>
    </row>
    <row r="6" spans="1:20" s="38" customFormat="1" x14ac:dyDescent="0.3">
      <c r="A6" s="132"/>
      <c r="B6" s="182" t="s">
        <v>19</v>
      </c>
      <c r="C6" s="183"/>
      <c r="D6" s="111">
        <v>45017</v>
      </c>
      <c r="E6" s="111">
        <v>45047</v>
      </c>
      <c r="F6" s="111">
        <v>45078</v>
      </c>
      <c r="G6" s="111">
        <v>45108</v>
      </c>
      <c r="H6" s="111">
        <v>45139</v>
      </c>
      <c r="I6" s="111">
        <v>45170</v>
      </c>
      <c r="J6" s="111">
        <v>45200</v>
      </c>
      <c r="K6" s="111">
        <v>45231</v>
      </c>
      <c r="L6" s="111">
        <v>45261</v>
      </c>
      <c r="M6" s="111">
        <v>45292</v>
      </c>
      <c r="N6" s="111">
        <v>45323</v>
      </c>
      <c r="O6" s="111">
        <v>45352</v>
      </c>
      <c r="P6" s="37" t="s">
        <v>20</v>
      </c>
      <c r="Q6" s="132"/>
      <c r="R6" s="132"/>
      <c r="S6" s="35"/>
      <c r="T6" s="35"/>
    </row>
    <row r="7" spans="1:20" x14ac:dyDescent="0.3">
      <c r="A7" s="113"/>
      <c r="B7" s="184" t="s">
        <v>21</v>
      </c>
      <c r="C7" s="108" t="s">
        <v>22</v>
      </c>
      <c r="D7" s="134">
        <v>0</v>
      </c>
      <c r="E7" s="134">
        <f>D7</f>
        <v>0</v>
      </c>
      <c r="F7" s="135">
        <f t="shared" ref="F7:O7" si="0">E7</f>
        <v>0</v>
      </c>
      <c r="G7" s="134">
        <f t="shared" si="0"/>
        <v>0</v>
      </c>
      <c r="H7" s="134">
        <f t="shared" si="0"/>
        <v>0</v>
      </c>
      <c r="I7" s="134">
        <f t="shared" si="0"/>
        <v>0</v>
      </c>
      <c r="J7" s="134">
        <f t="shared" si="0"/>
        <v>0</v>
      </c>
      <c r="K7" s="134">
        <f t="shared" si="0"/>
        <v>0</v>
      </c>
      <c r="L7" s="134">
        <f t="shared" si="0"/>
        <v>0</v>
      </c>
      <c r="M7" s="134">
        <f t="shared" si="0"/>
        <v>0</v>
      </c>
      <c r="N7" s="134">
        <f t="shared" si="0"/>
        <v>0</v>
      </c>
      <c r="O7" s="134">
        <f t="shared" si="0"/>
        <v>0</v>
      </c>
      <c r="P7" s="110">
        <f>SUM(D7:O7)</f>
        <v>0</v>
      </c>
      <c r="Q7" s="113"/>
      <c r="R7" s="113"/>
    </row>
    <row r="8" spans="1:20" x14ac:dyDescent="0.3">
      <c r="A8" s="113"/>
      <c r="B8" s="184"/>
      <c r="C8" s="2" t="s">
        <v>23</v>
      </c>
      <c r="D8" s="134">
        <v>0</v>
      </c>
      <c r="E8" s="134">
        <f t="shared" ref="E8:O23" si="1">D8</f>
        <v>0</v>
      </c>
      <c r="F8" s="135">
        <f t="shared" si="1"/>
        <v>0</v>
      </c>
      <c r="G8" s="134">
        <f t="shared" si="1"/>
        <v>0</v>
      </c>
      <c r="H8" s="134">
        <f t="shared" si="1"/>
        <v>0</v>
      </c>
      <c r="I8" s="134">
        <f t="shared" si="1"/>
        <v>0</v>
      </c>
      <c r="J8" s="134">
        <f t="shared" si="1"/>
        <v>0</v>
      </c>
      <c r="K8" s="134">
        <f t="shared" si="1"/>
        <v>0</v>
      </c>
      <c r="L8" s="134">
        <f t="shared" si="1"/>
        <v>0</v>
      </c>
      <c r="M8" s="134">
        <f t="shared" si="1"/>
        <v>0</v>
      </c>
      <c r="N8" s="134">
        <f t="shared" si="1"/>
        <v>0</v>
      </c>
      <c r="O8" s="134">
        <f t="shared" si="1"/>
        <v>0</v>
      </c>
      <c r="P8" s="110">
        <f t="shared" ref="P8:P34" si="2">SUM(D8:O8)</f>
        <v>0</v>
      </c>
      <c r="Q8" s="113"/>
      <c r="R8" s="113"/>
    </row>
    <row r="9" spans="1:20" x14ac:dyDescent="0.3">
      <c r="A9" s="113"/>
      <c r="B9" s="184"/>
      <c r="C9" s="2" t="s">
        <v>24</v>
      </c>
      <c r="D9" s="134">
        <v>0</v>
      </c>
      <c r="E9" s="134">
        <f t="shared" si="1"/>
        <v>0</v>
      </c>
      <c r="F9" s="135">
        <f t="shared" si="1"/>
        <v>0</v>
      </c>
      <c r="G9" s="134">
        <f t="shared" si="1"/>
        <v>0</v>
      </c>
      <c r="H9" s="134">
        <f t="shared" si="1"/>
        <v>0</v>
      </c>
      <c r="I9" s="134">
        <f t="shared" si="1"/>
        <v>0</v>
      </c>
      <c r="J9" s="134">
        <f t="shared" si="1"/>
        <v>0</v>
      </c>
      <c r="K9" s="134">
        <f t="shared" si="1"/>
        <v>0</v>
      </c>
      <c r="L9" s="134">
        <f t="shared" si="1"/>
        <v>0</v>
      </c>
      <c r="M9" s="134">
        <f t="shared" si="1"/>
        <v>0</v>
      </c>
      <c r="N9" s="134">
        <f t="shared" si="1"/>
        <v>0</v>
      </c>
      <c r="O9" s="134">
        <f t="shared" si="1"/>
        <v>0</v>
      </c>
      <c r="P9" s="110">
        <f t="shared" si="2"/>
        <v>0</v>
      </c>
      <c r="Q9" s="113"/>
      <c r="R9" s="113"/>
    </row>
    <row r="10" spans="1:20" x14ac:dyDescent="0.3">
      <c r="A10" s="113"/>
      <c r="B10" s="184"/>
      <c r="C10" s="2" t="s">
        <v>25</v>
      </c>
      <c r="D10" s="134">
        <v>0</v>
      </c>
      <c r="E10" s="134">
        <f t="shared" si="1"/>
        <v>0</v>
      </c>
      <c r="F10" s="134">
        <f t="shared" si="1"/>
        <v>0</v>
      </c>
      <c r="G10" s="134">
        <f t="shared" si="1"/>
        <v>0</v>
      </c>
      <c r="H10" s="134">
        <f t="shared" si="1"/>
        <v>0</v>
      </c>
      <c r="I10" s="134">
        <f t="shared" si="1"/>
        <v>0</v>
      </c>
      <c r="J10" s="134">
        <f t="shared" si="1"/>
        <v>0</v>
      </c>
      <c r="K10" s="134">
        <f t="shared" si="1"/>
        <v>0</v>
      </c>
      <c r="L10" s="134">
        <f t="shared" si="1"/>
        <v>0</v>
      </c>
      <c r="M10" s="134">
        <f t="shared" si="1"/>
        <v>0</v>
      </c>
      <c r="N10" s="134">
        <f t="shared" si="1"/>
        <v>0</v>
      </c>
      <c r="O10" s="134">
        <f t="shared" si="1"/>
        <v>0</v>
      </c>
      <c r="P10" s="110">
        <f t="shared" si="2"/>
        <v>0</v>
      </c>
      <c r="Q10" s="113"/>
      <c r="R10" s="113"/>
    </row>
    <row r="11" spans="1:20" x14ac:dyDescent="0.3">
      <c r="A11" s="113"/>
      <c r="B11" s="184"/>
      <c r="C11" s="2" t="s">
        <v>26</v>
      </c>
      <c r="D11" s="134">
        <v>0</v>
      </c>
      <c r="E11" s="134">
        <f t="shared" si="1"/>
        <v>0</v>
      </c>
      <c r="F11" s="134">
        <f t="shared" si="1"/>
        <v>0</v>
      </c>
      <c r="G11" s="134">
        <f t="shared" si="1"/>
        <v>0</v>
      </c>
      <c r="H11" s="134">
        <f t="shared" si="1"/>
        <v>0</v>
      </c>
      <c r="I11" s="134">
        <f t="shared" si="1"/>
        <v>0</v>
      </c>
      <c r="J11" s="134">
        <f t="shared" si="1"/>
        <v>0</v>
      </c>
      <c r="K11" s="134">
        <f t="shared" si="1"/>
        <v>0</v>
      </c>
      <c r="L11" s="134">
        <f t="shared" si="1"/>
        <v>0</v>
      </c>
      <c r="M11" s="134">
        <f t="shared" si="1"/>
        <v>0</v>
      </c>
      <c r="N11" s="134">
        <f t="shared" si="1"/>
        <v>0</v>
      </c>
      <c r="O11" s="134">
        <f t="shared" si="1"/>
        <v>0</v>
      </c>
      <c r="P11" s="110">
        <f t="shared" si="2"/>
        <v>0</v>
      </c>
      <c r="Q11" s="113"/>
      <c r="R11" s="113"/>
    </row>
    <row r="12" spans="1:20" x14ac:dyDescent="0.3">
      <c r="A12" s="113"/>
      <c r="B12" s="184"/>
      <c r="C12" s="2" t="s">
        <v>27</v>
      </c>
      <c r="D12" s="134">
        <v>0</v>
      </c>
      <c r="E12" s="134">
        <f t="shared" si="1"/>
        <v>0</v>
      </c>
      <c r="F12" s="134">
        <f t="shared" si="1"/>
        <v>0</v>
      </c>
      <c r="G12" s="134">
        <f t="shared" si="1"/>
        <v>0</v>
      </c>
      <c r="H12" s="134">
        <f t="shared" si="1"/>
        <v>0</v>
      </c>
      <c r="I12" s="134">
        <f t="shared" si="1"/>
        <v>0</v>
      </c>
      <c r="J12" s="134">
        <f t="shared" si="1"/>
        <v>0</v>
      </c>
      <c r="K12" s="134">
        <f t="shared" si="1"/>
        <v>0</v>
      </c>
      <c r="L12" s="134">
        <f t="shared" si="1"/>
        <v>0</v>
      </c>
      <c r="M12" s="134">
        <f t="shared" si="1"/>
        <v>0</v>
      </c>
      <c r="N12" s="134">
        <f t="shared" si="1"/>
        <v>0</v>
      </c>
      <c r="O12" s="134">
        <f t="shared" si="1"/>
        <v>0</v>
      </c>
      <c r="P12" s="110">
        <f t="shared" si="2"/>
        <v>0</v>
      </c>
      <c r="Q12" s="113"/>
      <c r="R12" s="113"/>
    </row>
    <row r="13" spans="1:20" x14ac:dyDescent="0.3">
      <c r="A13" s="113"/>
      <c r="B13" s="184"/>
      <c r="C13" s="2" t="s">
        <v>28</v>
      </c>
      <c r="D13" s="134">
        <v>0</v>
      </c>
      <c r="E13" s="134">
        <f t="shared" si="1"/>
        <v>0</v>
      </c>
      <c r="F13" s="134">
        <f t="shared" si="1"/>
        <v>0</v>
      </c>
      <c r="G13" s="134">
        <f t="shared" si="1"/>
        <v>0</v>
      </c>
      <c r="H13" s="134">
        <f t="shared" si="1"/>
        <v>0</v>
      </c>
      <c r="I13" s="134">
        <f t="shared" si="1"/>
        <v>0</v>
      </c>
      <c r="J13" s="134">
        <f t="shared" si="1"/>
        <v>0</v>
      </c>
      <c r="K13" s="134">
        <f t="shared" si="1"/>
        <v>0</v>
      </c>
      <c r="L13" s="134">
        <f t="shared" si="1"/>
        <v>0</v>
      </c>
      <c r="M13" s="134">
        <f t="shared" si="1"/>
        <v>0</v>
      </c>
      <c r="N13" s="134">
        <f t="shared" si="1"/>
        <v>0</v>
      </c>
      <c r="O13" s="134">
        <f t="shared" si="1"/>
        <v>0</v>
      </c>
      <c r="P13" s="110">
        <f t="shared" si="2"/>
        <v>0</v>
      </c>
      <c r="Q13" s="113"/>
      <c r="R13" s="113"/>
    </row>
    <row r="14" spans="1:20" x14ac:dyDescent="0.3">
      <c r="A14" s="113"/>
      <c r="B14" s="184"/>
      <c r="C14" s="2" t="s">
        <v>29</v>
      </c>
      <c r="D14" s="134">
        <v>0</v>
      </c>
      <c r="E14" s="134">
        <f t="shared" si="1"/>
        <v>0</v>
      </c>
      <c r="F14" s="134">
        <f t="shared" si="1"/>
        <v>0</v>
      </c>
      <c r="G14" s="134">
        <f t="shared" si="1"/>
        <v>0</v>
      </c>
      <c r="H14" s="134">
        <f t="shared" si="1"/>
        <v>0</v>
      </c>
      <c r="I14" s="134">
        <f t="shared" si="1"/>
        <v>0</v>
      </c>
      <c r="J14" s="134">
        <f t="shared" si="1"/>
        <v>0</v>
      </c>
      <c r="K14" s="134">
        <f t="shared" si="1"/>
        <v>0</v>
      </c>
      <c r="L14" s="134">
        <f t="shared" si="1"/>
        <v>0</v>
      </c>
      <c r="M14" s="134">
        <f t="shared" si="1"/>
        <v>0</v>
      </c>
      <c r="N14" s="134">
        <f t="shared" si="1"/>
        <v>0</v>
      </c>
      <c r="O14" s="134">
        <f t="shared" si="1"/>
        <v>0</v>
      </c>
      <c r="P14" s="110">
        <f t="shared" si="2"/>
        <v>0</v>
      </c>
      <c r="Q14" s="113"/>
      <c r="R14" s="113"/>
    </row>
    <row r="15" spans="1:20" x14ac:dyDescent="0.3">
      <c r="A15" s="113"/>
      <c r="B15" s="184"/>
      <c r="C15" s="2" t="s">
        <v>30</v>
      </c>
      <c r="D15" s="134">
        <v>0</v>
      </c>
      <c r="E15" s="134">
        <f t="shared" si="1"/>
        <v>0</v>
      </c>
      <c r="F15" s="134">
        <f t="shared" si="1"/>
        <v>0</v>
      </c>
      <c r="G15" s="134">
        <f t="shared" si="1"/>
        <v>0</v>
      </c>
      <c r="H15" s="134">
        <f t="shared" si="1"/>
        <v>0</v>
      </c>
      <c r="I15" s="134">
        <f t="shared" si="1"/>
        <v>0</v>
      </c>
      <c r="J15" s="134">
        <f t="shared" si="1"/>
        <v>0</v>
      </c>
      <c r="K15" s="134">
        <f t="shared" si="1"/>
        <v>0</v>
      </c>
      <c r="L15" s="134">
        <f t="shared" si="1"/>
        <v>0</v>
      </c>
      <c r="M15" s="134">
        <f t="shared" si="1"/>
        <v>0</v>
      </c>
      <c r="N15" s="134">
        <f t="shared" si="1"/>
        <v>0</v>
      </c>
      <c r="O15" s="134">
        <f t="shared" si="1"/>
        <v>0</v>
      </c>
      <c r="P15" s="110">
        <f t="shared" si="2"/>
        <v>0</v>
      </c>
      <c r="Q15" s="113"/>
      <c r="R15" s="113"/>
    </row>
    <row r="16" spans="1:20" x14ac:dyDescent="0.3">
      <c r="A16" s="113"/>
      <c r="B16" s="184"/>
      <c r="C16" s="2" t="s">
        <v>31</v>
      </c>
      <c r="D16" s="134">
        <v>0</v>
      </c>
      <c r="E16" s="134">
        <f t="shared" si="1"/>
        <v>0</v>
      </c>
      <c r="F16" s="134">
        <f t="shared" si="1"/>
        <v>0</v>
      </c>
      <c r="G16" s="134">
        <f t="shared" si="1"/>
        <v>0</v>
      </c>
      <c r="H16" s="134">
        <f t="shared" si="1"/>
        <v>0</v>
      </c>
      <c r="I16" s="134">
        <f t="shared" si="1"/>
        <v>0</v>
      </c>
      <c r="J16" s="134">
        <f t="shared" si="1"/>
        <v>0</v>
      </c>
      <c r="K16" s="134">
        <f t="shared" si="1"/>
        <v>0</v>
      </c>
      <c r="L16" s="134">
        <f t="shared" si="1"/>
        <v>0</v>
      </c>
      <c r="M16" s="134">
        <f t="shared" si="1"/>
        <v>0</v>
      </c>
      <c r="N16" s="134">
        <f t="shared" si="1"/>
        <v>0</v>
      </c>
      <c r="O16" s="134">
        <f t="shared" si="1"/>
        <v>0</v>
      </c>
      <c r="P16" s="110">
        <f t="shared" si="2"/>
        <v>0</v>
      </c>
      <c r="Q16" s="113"/>
      <c r="R16" s="113"/>
    </row>
    <row r="17" spans="1:18" x14ac:dyDescent="0.3">
      <c r="A17" s="113"/>
      <c r="B17" s="184"/>
      <c r="C17" s="2" t="s">
        <v>32</v>
      </c>
      <c r="D17" s="134">
        <v>0</v>
      </c>
      <c r="E17" s="134">
        <f t="shared" si="1"/>
        <v>0</v>
      </c>
      <c r="F17" s="134">
        <f t="shared" si="1"/>
        <v>0</v>
      </c>
      <c r="G17" s="134">
        <f t="shared" si="1"/>
        <v>0</v>
      </c>
      <c r="H17" s="134">
        <f t="shared" si="1"/>
        <v>0</v>
      </c>
      <c r="I17" s="134">
        <f t="shared" si="1"/>
        <v>0</v>
      </c>
      <c r="J17" s="134">
        <f t="shared" si="1"/>
        <v>0</v>
      </c>
      <c r="K17" s="134">
        <f t="shared" si="1"/>
        <v>0</v>
      </c>
      <c r="L17" s="134">
        <f t="shared" si="1"/>
        <v>0</v>
      </c>
      <c r="M17" s="134">
        <f t="shared" si="1"/>
        <v>0</v>
      </c>
      <c r="N17" s="134">
        <f t="shared" si="1"/>
        <v>0</v>
      </c>
      <c r="O17" s="134">
        <f t="shared" si="1"/>
        <v>0</v>
      </c>
      <c r="P17" s="110">
        <f t="shared" si="2"/>
        <v>0</v>
      </c>
      <c r="Q17" s="113"/>
      <c r="R17" s="113"/>
    </row>
    <row r="18" spans="1:18" x14ac:dyDescent="0.3">
      <c r="A18" s="113"/>
      <c r="B18" s="184"/>
      <c r="C18" s="2" t="s">
        <v>33</v>
      </c>
      <c r="D18" s="134">
        <v>0</v>
      </c>
      <c r="E18" s="134">
        <f t="shared" si="1"/>
        <v>0</v>
      </c>
      <c r="F18" s="134">
        <f t="shared" si="1"/>
        <v>0</v>
      </c>
      <c r="G18" s="134">
        <f t="shared" si="1"/>
        <v>0</v>
      </c>
      <c r="H18" s="134">
        <f t="shared" si="1"/>
        <v>0</v>
      </c>
      <c r="I18" s="134">
        <f t="shared" si="1"/>
        <v>0</v>
      </c>
      <c r="J18" s="134">
        <f t="shared" si="1"/>
        <v>0</v>
      </c>
      <c r="K18" s="134">
        <f t="shared" si="1"/>
        <v>0</v>
      </c>
      <c r="L18" s="134">
        <f t="shared" si="1"/>
        <v>0</v>
      </c>
      <c r="M18" s="134">
        <f t="shared" si="1"/>
        <v>0</v>
      </c>
      <c r="N18" s="134">
        <f t="shared" si="1"/>
        <v>0</v>
      </c>
      <c r="O18" s="134">
        <f t="shared" si="1"/>
        <v>0</v>
      </c>
      <c r="P18" s="110">
        <f t="shared" si="2"/>
        <v>0</v>
      </c>
      <c r="Q18" s="113"/>
      <c r="R18" s="113"/>
    </row>
    <row r="19" spans="1:18" x14ac:dyDescent="0.3">
      <c r="A19" s="113"/>
      <c r="B19" s="184"/>
      <c r="C19" s="2" t="s">
        <v>34</v>
      </c>
      <c r="D19" s="134">
        <v>0</v>
      </c>
      <c r="E19" s="134">
        <f t="shared" si="1"/>
        <v>0</v>
      </c>
      <c r="F19" s="134">
        <f t="shared" si="1"/>
        <v>0</v>
      </c>
      <c r="G19" s="134">
        <f t="shared" si="1"/>
        <v>0</v>
      </c>
      <c r="H19" s="134">
        <f t="shared" si="1"/>
        <v>0</v>
      </c>
      <c r="I19" s="134">
        <f t="shared" si="1"/>
        <v>0</v>
      </c>
      <c r="J19" s="134">
        <f t="shared" si="1"/>
        <v>0</v>
      </c>
      <c r="K19" s="134">
        <f t="shared" si="1"/>
        <v>0</v>
      </c>
      <c r="L19" s="134">
        <f t="shared" si="1"/>
        <v>0</v>
      </c>
      <c r="M19" s="134">
        <f t="shared" si="1"/>
        <v>0</v>
      </c>
      <c r="N19" s="134">
        <f t="shared" si="1"/>
        <v>0</v>
      </c>
      <c r="O19" s="134">
        <f t="shared" si="1"/>
        <v>0</v>
      </c>
      <c r="P19" s="110">
        <f t="shared" si="2"/>
        <v>0</v>
      </c>
      <c r="Q19" s="113"/>
      <c r="R19" s="113"/>
    </row>
    <row r="20" spans="1:18" x14ac:dyDescent="0.3">
      <c r="A20" s="113"/>
      <c r="B20" s="184"/>
      <c r="C20" s="2" t="s">
        <v>35</v>
      </c>
      <c r="D20" s="134">
        <v>0</v>
      </c>
      <c r="E20" s="134">
        <f t="shared" si="1"/>
        <v>0</v>
      </c>
      <c r="F20" s="134">
        <f t="shared" si="1"/>
        <v>0</v>
      </c>
      <c r="G20" s="134">
        <f t="shared" si="1"/>
        <v>0</v>
      </c>
      <c r="H20" s="134">
        <f t="shared" si="1"/>
        <v>0</v>
      </c>
      <c r="I20" s="134">
        <f t="shared" si="1"/>
        <v>0</v>
      </c>
      <c r="J20" s="134">
        <f t="shared" si="1"/>
        <v>0</v>
      </c>
      <c r="K20" s="134">
        <f t="shared" si="1"/>
        <v>0</v>
      </c>
      <c r="L20" s="134">
        <f t="shared" si="1"/>
        <v>0</v>
      </c>
      <c r="M20" s="134">
        <f t="shared" si="1"/>
        <v>0</v>
      </c>
      <c r="N20" s="134">
        <f t="shared" si="1"/>
        <v>0</v>
      </c>
      <c r="O20" s="134">
        <f t="shared" si="1"/>
        <v>0</v>
      </c>
      <c r="P20" s="110">
        <f t="shared" si="2"/>
        <v>0</v>
      </c>
      <c r="Q20" s="113"/>
      <c r="R20" s="113"/>
    </row>
    <row r="21" spans="1:18" x14ac:dyDescent="0.3">
      <c r="A21" s="113"/>
      <c r="B21" s="184"/>
      <c r="C21" s="2" t="s">
        <v>36</v>
      </c>
      <c r="D21" s="134">
        <v>0</v>
      </c>
      <c r="E21" s="134">
        <f t="shared" si="1"/>
        <v>0</v>
      </c>
      <c r="F21" s="134">
        <f t="shared" si="1"/>
        <v>0</v>
      </c>
      <c r="G21" s="134">
        <f t="shared" si="1"/>
        <v>0</v>
      </c>
      <c r="H21" s="134">
        <f t="shared" si="1"/>
        <v>0</v>
      </c>
      <c r="I21" s="134">
        <f t="shared" si="1"/>
        <v>0</v>
      </c>
      <c r="J21" s="134">
        <f t="shared" si="1"/>
        <v>0</v>
      </c>
      <c r="K21" s="134">
        <f t="shared" si="1"/>
        <v>0</v>
      </c>
      <c r="L21" s="134">
        <f t="shared" si="1"/>
        <v>0</v>
      </c>
      <c r="M21" s="134">
        <f t="shared" si="1"/>
        <v>0</v>
      </c>
      <c r="N21" s="134">
        <f t="shared" si="1"/>
        <v>0</v>
      </c>
      <c r="O21" s="134">
        <f t="shared" si="1"/>
        <v>0</v>
      </c>
      <c r="P21" s="110">
        <f t="shared" si="2"/>
        <v>0</v>
      </c>
      <c r="Q21" s="113"/>
      <c r="R21" s="113"/>
    </row>
    <row r="22" spans="1:18" x14ac:dyDescent="0.3">
      <c r="A22" s="113"/>
      <c r="B22" s="184"/>
      <c r="C22" s="109" t="s">
        <v>37</v>
      </c>
      <c r="D22" s="134">
        <v>0</v>
      </c>
      <c r="E22" s="134">
        <f t="shared" si="1"/>
        <v>0</v>
      </c>
      <c r="F22" s="134">
        <f t="shared" si="1"/>
        <v>0</v>
      </c>
      <c r="G22" s="134">
        <f t="shared" si="1"/>
        <v>0</v>
      </c>
      <c r="H22" s="134">
        <f t="shared" si="1"/>
        <v>0</v>
      </c>
      <c r="I22" s="134">
        <f t="shared" si="1"/>
        <v>0</v>
      </c>
      <c r="J22" s="134">
        <f t="shared" si="1"/>
        <v>0</v>
      </c>
      <c r="K22" s="134">
        <f t="shared" si="1"/>
        <v>0</v>
      </c>
      <c r="L22" s="134">
        <f t="shared" si="1"/>
        <v>0</v>
      </c>
      <c r="M22" s="134">
        <f t="shared" si="1"/>
        <v>0</v>
      </c>
      <c r="N22" s="134">
        <f t="shared" si="1"/>
        <v>0</v>
      </c>
      <c r="O22" s="134">
        <f t="shared" si="1"/>
        <v>0</v>
      </c>
      <c r="P22" s="110">
        <f t="shared" si="2"/>
        <v>0</v>
      </c>
      <c r="Q22" s="113"/>
      <c r="R22" s="113"/>
    </row>
    <row r="23" spans="1:18" x14ac:dyDescent="0.3">
      <c r="A23" s="113"/>
      <c r="B23" s="184"/>
      <c r="C23" s="109" t="s">
        <v>38</v>
      </c>
      <c r="D23" s="134">
        <v>0</v>
      </c>
      <c r="E23" s="134">
        <f t="shared" si="1"/>
        <v>0</v>
      </c>
      <c r="F23" s="134">
        <f t="shared" si="1"/>
        <v>0</v>
      </c>
      <c r="G23" s="134">
        <f t="shared" si="1"/>
        <v>0</v>
      </c>
      <c r="H23" s="134">
        <f t="shared" si="1"/>
        <v>0</v>
      </c>
      <c r="I23" s="134">
        <f t="shared" si="1"/>
        <v>0</v>
      </c>
      <c r="J23" s="134">
        <f t="shared" si="1"/>
        <v>0</v>
      </c>
      <c r="K23" s="134">
        <f t="shared" si="1"/>
        <v>0</v>
      </c>
      <c r="L23" s="134">
        <f t="shared" si="1"/>
        <v>0</v>
      </c>
      <c r="M23" s="134">
        <f t="shared" si="1"/>
        <v>0</v>
      </c>
      <c r="N23" s="134">
        <f t="shared" si="1"/>
        <v>0</v>
      </c>
      <c r="O23" s="134">
        <f t="shared" si="1"/>
        <v>0</v>
      </c>
      <c r="P23" s="110">
        <f t="shared" si="2"/>
        <v>0</v>
      </c>
      <c r="Q23" s="113"/>
      <c r="R23" s="113"/>
    </row>
    <row r="24" spans="1:18" x14ac:dyDescent="0.3">
      <c r="A24" s="113"/>
      <c r="B24" s="184"/>
      <c r="C24" s="2" t="s">
        <v>39</v>
      </c>
      <c r="D24" s="112">
        <f>SUM(D7:D23)</f>
        <v>0</v>
      </c>
      <c r="E24" s="112">
        <f t="shared" ref="E24:O24" si="3">SUM(E7:E23)</f>
        <v>0</v>
      </c>
      <c r="F24" s="112">
        <f t="shared" si="3"/>
        <v>0</v>
      </c>
      <c r="G24" s="112">
        <f t="shared" si="3"/>
        <v>0</v>
      </c>
      <c r="H24" s="112">
        <f t="shared" si="3"/>
        <v>0</v>
      </c>
      <c r="I24" s="112">
        <f t="shared" si="3"/>
        <v>0</v>
      </c>
      <c r="J24" s="112">
        <f t="shared" si="3"/>
        <v>0</v>
      </c>
      <c r="K24" s="112">
        <f t="shared" si="3"/>
        <v>0</v>
      </c>
      <c r="L24" s="112">
        <f t="shared" si="3"/>
        <v>0</v>
      </c>
      <c r="M24" s="112">
        <f t="shared" si="3"/>
        <v>0</v>
      </c>
      <c r="N24" s="112">
        <f t="shared" si="3"/>
        <v>0</v>
      </c>
      <c r="O24" s="112">
        <f t="shared" si="3"/>
        <v>0</v>
      </c>
      <c r="P24" s="45">
        <f t="shared" si="2"/>
        <v>0</v>
      </c>
      <c r="Q24" s="113"/>
      <c r="R24" s="113"/>
    </row>
    <row r="25" spans="1:18" x14ac:dyDescent="0.3">
      <c r="A25" s="113"/>
      <c r="B25" s="184" t="s">
        <v>40</v>
      </c>
      <c r="C25" s="2" t="s">
        <v>41</v>
      </c>
      <c r="D25" s="46">
        <v>0</v>
      </c>
      <c r="E25" s="134">
        <f t="shared" ref="E25:O25" si="4">D25</f>
        <v>0</v>
      </c>
      <c r="F25" s="134">
        <f t="shared" si="4"/>
        <v>0</v>
      </c>
      <c r="G25" s="134">
        <f t="shared" si="4"/>
        <v>0</v>
      </c>
      <c r="H25" s="134">
        <f t="shared" si="4"/>
        <v>0</v>
      </c>
      <c r="I25" s="134">
        <f t="shared" si="4"/>
        <v>0</v>
      </c>
      <c r="J25" s="134">
        <f t="shared" si="4"/>
        <v>0</v>
      </c>
      <c r="K25" s="134">
        <f t="shared" si="4"/>
        <v>0</v>
      </c>
      <c r="L25" s="134">
        <f t="shared" si="4"/>
        <v>0</v>
      </c>
      <c r="M25" s="134">
        <f t="shared" si="4"/>
        <v>0</v>
      </c>
      <c r="N25" s="134">
        <f t="shared" si="4"/>
        <v>0</v>
      </c>
      <c r="O25" s="134">
        <f t="shared" si="4"/>
        <v>0</v>
      </c>
      <c r="P25" s="45">
        <f t="shared" si="2"/>
        <v>0</v>
      </c>
      <c r="Q25" s="113"/>
      <c r="R25" s="113"/>
    </row>
    <row r="26" spans="1:18" x14ac:dyDescent="0.3">
      <c r="A26" s="113"/>
      <c r="B26" s="184"/>
      <c r="C26" s="2" t="s">
        <v>42</v>
      </c>
      <c r="D26" s="46">
        <v>0</v>
      </c>
      <c r="E26" s="134">
        <f t="shared" ref="E26:O26" si="5">D26</f>
        <v>0</v>
      </c>
      <c r="F26" s="134">
        <f t="shared" si="5"/>
        <v>0</v>
      </c>
      <c r="G26" s="134">
        <f t="shared" si="5"/>
        <v>0</v>
      </c>
      <c r="H26" s="134">
        <f t="shared" si="5"/>
        <v>0</v>
      </c>
      <c r="I26" s="134">
        <f t="shared" si="5"/>
        <v>0</v>
      </c>
      <c r="J26" s="134">
        <f t="shared" si="5"/>
        <v>0</v>
      </c>
      <c r="K26" s="134">
        <f t="shared" si="5"/>
        <v>0</v>
      </c>
      <c r="L26" s="134">
        <f t="shared" si="5"/>
        <v>0</v>
      </c>
      <c r="M26" s="134">
        <f t="shared" si="5"/>
        <v>0</v>
      </c>
      <c r="N26" s="134">
        <f t="shared" si="5"/>
        <v>0</v>
      </c>
      <c r="O26" s="134">
        <f t="shared" si="5"/>
        <v>0</v>
      </c>
      <c r="P26" s="45">
        <f t="shared" si="2"/>
        <v>0</v>
      </c>
      <c r="Q26" s="113"/>
      <c r="R26" s="113"/>
    </row>
    <row r="27" spans="1:18" x14ac:dyDescent="0.3">
      <c r="A27" s="113"/>
      <c r="B27" s="184"/>
      <c r="C27" s="2" t="s">
        <v>172</v>
      </c>
      <c r="D27" s="46">
        <v>0</v>
      </c>
      <c r="E27" s="134">
        <f t="shared" ref="E27:O27" si="6">D27</f>
        <v>0</v>
      </c>
      <c r="F27" s="134">
        <f t="shared" si="6"/>
        <v>0</v>
      </c>
      <c r="G27" s="134">
        <f t="shared" si="6"/>
        <v>0</v>
      </c>
      <c r="H27" s="134">
        <f t="shared" si="6"/>
        <v>0</v>
      </c>
      <c r="I27" s="134">
        <f t="shared" si="6"/>
        <v>0</v>
      </c>
      <c r="J27" s="134">
        <f t="shared" si="6"/>
        <v>0</v>
      </c>
      <c r="K27" s="134">
        <f t="shared" si="6"/>
        <v>0</v>
      </c>
      <c r="L27" s="134">
        <f t="shared" si="6"/>
        <v>0</v>
      </c>
      <c r="M27" s="134">
        <f t="shared" si="6"/>
        <v>0</v>
      </c>
      <c r="N27" s="134">
        <f t="shared" si="6"/>
        <v>0</v>
      </c>
      <c r="O27" s="134">
        <f t="shared" si="6"/>
        <v>0</v>
      </c>
      <c r="P27" s="45">
        <f t="shared" si="2"/>
        <v>0</v>
      </c>
      <c r="Q27" s="113"/>
      <c r="R27" s="113"/>
    </row>
    <row r="28" spans="1:18" x14ac:dyDescent="0.3">
      <c r="A28" s="113"/>
      <c r="B28" s="184"/>
      <c r="C28" s="2" t="s">
        <v>173</v>
      </c>
      <c r="D28" s="46">
        <v>0</v>
      </c>
      <c r="E28" s="134">
        <f t="shared" ref="E28:O28" si="7">D28</f>
        <v>0</v>
      </c>
      <c r="F28" s="134">
        <f t="shared" si="7"/>
        <v>0</v>
      </c>
      <c r="G28" s="134">
        <f t="shared" si="7"/>
        <v>0</v>
      </c>
      <c r="H28" s="134">
        <f t="shared" si="7"/>
        <v>0</v>
      </c>
      <c r="I28" s="134">
        <f t="shared" si="7"/>
        <v>0</v>
      </c>
      <c r="J28" s="134">
        <f t="shared" si="7"/>
        <v>0</v>
      </c>
      <c r="K28" s="134">
        <f t="shared" si="7"/>
        <v>0</v>
      </c>
      <c r="L28" s="134">
        <f t="shared" si="7"/>
        <v>0</v>
      </c>
      <c r="M28" s="134">
        <f t="shared" si="7"/>
        <v>0</v>
      </c>
      <c r="N28" s="134">
        <f t="shared" si="7"/>
        <v>0</v>
      </c>
      <c r="O28" s="134">
        <f t="shared" si="7"/>
        <v>0</v>
      </c>
      <c r="P28" s="45">
        <f t="shared" si="2"/>
        <v>0</v>
      </c>
      <c r="Q28" s="113"/>
      <c r="R28" s="113"/>
    </row>
    <row r="29" spans="1:18" x14ac:dyDescent="0.3">
      <c r="A29" s="113"/>
      <c r="B29" s="184"/>
      <c r="C29" s="2" t="s">
        <v>43</v>
      </c>
      <c r="D29" s="46">
        <v>0</v>
      </c>
      <c r="E29" s="134">
        <f t="shared" ref="E29:O29" si="8">D29</f>
        <v>0</v>
      </c>
      <c r="F29" s="134">
        <f t="shared" si="8"/>
        <v>0</v>
      </c>
      <c r="G29" s="134">
        <f t="shared" si="8"/>
        <v>0</v>
      </c>
      <c r="H29" s="134">
        <f t="shared" si="8"/>
        <v>0</v>
      </c>
      <c r="I29" s="134">
        <f t="shared" si="8"/>
        <v>0</v>
      </c>
      <c r="J29" s="134">
        <f t="shared" si="8"/>
        <v>0</v>
      </c>
      <c r="K29" s="134">
        <f t="shared" si="8"/>
        <v>0</v>
      </c>
      <c r="L29" s="134">
        <f t="shared" si="8"/>
        <v>0</v>
      </c>
      <c r="M29" s="134">
        <f t="shared" si="8"/>
        <v>0</v>
      </c>
      <c r="N29" s="134">
        <f t="shared" si="8"/>
        <v>0</v>
      </c>
      <c r="O29" s="134">
        <f t="shared" si="8"/>
        <v>0</v>
      </c>
      <c r="P29" s="45">
        <f t="shared" si="2"/>
        <v>0</v>
      </c>
      <c r="Q29" s="113"/>
      <c r="R29" s="113"/>
    </row>
    <row r="30" spans="1:18" x14ac:dyDescent="0.3">
      <c r="A30" s="113"/>
      <c r="B30" s="184"/>
      <c r="C30" s="2" t="s">
        <v>44</v>
      </c>
      <c r="D30" s="46">
        <v>0</v>
      </c>
      <c r="E30" s="134">
        <f t="shared" ref="E30:O30" si="9">D30</f>
        <v>0</v>
      </c>
      <c r="F30" s="134">
        <f t="shared" si="9"/>
        <v>0</v>
      </c>
      <c r="G30" s="134">
        <f t="shared" si="9"/>
        <v>0</v>
      </c>
      <c r="H30" s="134">
        <f t="shared" si="9"/>
        <v>0</v>
      </c>
      <c r="I30" s="134">
        <f t="shared" si="9"/>
        <v>0</v>
      </c>
      <c r="J30" s="134">
        <f t="shared" si="9"/>
        <v>0</v>
      </c>
      <c r="K30" s="134">
        <f t="shared" si="9"/>
        <v>0</v>
      </c>
      <c r="L30" s="134">
        <f t="shared" si="9"/>
        <v>0</v>
      </c>
      <c r="M30" s="134">
        <f t="shared" si="9"/>
        <v>0</v>
      </c>
      <c r="N30" s="134">
        <f t="shared" si="9"/>
        <v>0</v>
      </c>
      <c r="O30" s="134">
        <f t="shared" si="9"/>
        <v>0</v>
      </c>
      <c r="P30" s="45">
        <f t="shared" ref="P30" si="10">SUM(D30:O30)</f>
        <v>0</v>
      </c>
      <c r="Q30" s="113"/>
      <c r="R30" s="113"/>
    </row>
    <row r="31" spans="1:18" x14ac:dyDescent="0.3">
      <c r="A31" s="113"/>
      <c r="B31" s="184"/>
      <c r="C31" s="2" t="s">
        <v>45</v>
      </c>
      <c r="D31" s="46">
        <v>0</v>
      </c>
      <c r="E31" s="134">
        <f t="shared" ref="E31:O31" si="11">D31</f>
        <v>0</v>
      </c>
      <c r="F31" s="134">
        <f t="shared" si="11"/>
        <v>0</v>
      </c>
      <c r="G31" s="134">
        <f t="shared" si="11"/>
        <v>0</v>
      </c>
      <c r="H31" s="134">
        <f t="shared" si="11"/>
        <v>0</v>
      </c>
      <c r="I31" s="134">
        <f t="shared" si="11"/>
        <v>0</v>
      </c>
      <c r="J31" s="134">
        <f t="shared" si="11"/>
        <v>0</v>
      </c>
      <c r="K31" s="134">
        <f t="shared" si="11"/>
        <v>0</v>
      </c>
      <c r="L31" s="134">
        <f t="shared" si="11"/>
        <v>0</v>
      </c>
      <c r="M31" s="134">
        <f t="shared" si="11"/>
        <v>0</v>
      </c>
      <c r="N31" s="134">
        <f t="shared" si="11"/>
        <v>0</v>
      </c>
      <c r="O31" s="134">
        <f t="shared" si="11"/>
        <v>0</v>
      </c>
      <c r="P31" s="45">
        <f t="shared" si="2"/>
        <v>0</v>
      </c>
      <c r="Q31" s="113"/>
      <c r="R31" s="113"/>
    </row>
    <row r="32" spans="1:18" x14ac:dyDescent="0.3">
      <c r="A32" s="113"/>
      <c r="B32" s="184"/>
      <c r="C32" s="2" t="s">
        <v>46</v>
      </c>
      <c r="D32" s="46">
        <v>0</v>
      </c>
      <c r="E32" s="134">
        <f t="shared" ref="E32:O32" si="12">D32</f>
        <v>0</v>
      </c>
      <c r="F32" s="134">
        <f t="shared" si="12"/>
        <v>0</v>
      </c>
      <c r="G32" s="134">
        <f t="shared" si="12"/>
        <v>0</v>
      </c>
      <c r="H32" s="134">
        <f t="shared" si="12"/>
        <v>0</v>
      </c>
      <c r="I32" s="134">
        <f t="shared" si="12"/>
        <v>0</v>
      </c>
      <c r="J32" s="134">
        <f t="shared" si="12"/>
        <v>0</v>
      </c>
      <c r="K32" s="134">
        <f t="shared" si="12"/>
        <v>0</v>
      </c>
      <c r="L32" s="134">
        <f t="shared" si="12"/>
        <v>0</v>
      </c>
      <c r="M32" s="134">
        <f t="shared" si="12"/>
        <v>0</v>
      </c>
      <c r="N32" s="134">
        <f t="shared" si="12"/>
        <v>0</v>
      </c>
      <c r="O32" s="134">
        <f t="shared" si="12"/>
        <v>0</v>
      </c>
      <c r="P32" s="45">
        <f t="shared" si="2"/>
        <v>0</v>
      </c>
      <c r="Q32" s="113"/>
      <c r="R32" s="113"/>
    </row>
    <row r="33" spans="1:18" x14ac:dyDescent="0.3">
      <c r="A33" s="113"/>
      <c r="B33" s="184"/>
      <c r="C33" s="2" t="s">
        <v>47</v>
      </c>
      <c r="D33" s="45">
        <f>SUM(D25:D32)</f>
        <v>0</v>
      </c>
      <c r="E33" s="45">
        <f t="shared" ref="E33:O33" si="13">SUM(E25:E32)</f>
        <v>0</v>
      </c>
      <c r="F33" s="45">
        <f t="shared" si="13"/>
        <v>0</v>
      </c>
      <c r="G33" s="45">
        <f t="shared" si="13"/>
        <v>0</v>
      </c>
      <c r="H33" s="45">
        <f t="shared" si="13"/>
        <v>0</v>
      </c>
      <c r="I33" s="45">
        <f t="shared" si="13"/>
        <v>0</v>
      </c>
      <c r="J33" s="45">
        <f t="shared" si="13"/>
        <v>0</v>
      </c>
      <c r="K33" s="45">
        <f t="shared" si="13"/>
        <v>0</v>
      </c>
      <c r="L33" s="45">
        <f t="shared" si="13"/>
        <v>0</v>
      </c>
      <c r="M33" s="45">
        <f t="shared" si="13"/>
        <v>0</v>
      </c>
      <c r="N33" s="45">
        <f t="shared" si="13"/>
        <v>0</v>
      </c>
      <c r="O33" s="45">
        <f t="shared" si="13"/>
        <v>0</v>
      </c>
      <c r="P33" s="45">
        <f t="shared" si="2"/>
        <v>0</v>
      </c>
      <c r="Q33" s="113"/>
      <c r="R33" s="113"/>
    </row>
    <row r="34" spans="1:18" x14ac:dyDescent="0.3">
      <c r="A34" s="113"/>
      <c r="B34" s="174" t="s">
        <v>48</v>
      </c>
      <c r="C34" s="175"/>
      <c r="D34" s="45">
        <f>D24-D33</f>
        <v>0</v>
      </c>
      <c r="E34" s="45">
        <f t="shared" ref="E34:O34" si="14">E24-E33</f>
        <v>0</v>
      </c>
      <c r="F34" s="45">
        <f t="shared" si="14"/>
        <v>0</v>
      </c>
      <c r="G34" s="45">
        <f t="shared" si="14"/>
        <v>0</v>
      </c>
      <c r="H34" s="45">
        <f t="shared" si="14"/>
        <v>0</v>
      </c>
      <c r="I34" s="45">
        <f t="shared" si="14"/>
        <v>0</v>
      </c>
      <c r="J34" s="45">
        <f t="shared" si="14"/>
        <v>0</v>
      </c>
      <c r="K34" s="45">
        <f t="shared" si="14"/>
        <v>0</v>
      </c>
      <c r="L34" s="45">
        <f t="shared" si="14"/>
        <v>0</v>
      </c>
      <c r="M34" s="45">
        <f t="shared" si="14"/>
        <v>0</v>
      </c>
      <c r="N34" s="45">
        <f t="shared" si="14"/>
        <v>0</v>
      </c>
      <c r="O34" s="45">
        <f t="shared" si="14"/>
        <v>0</v>
      </c>
      <c r="P34" s="45">
        <f t="shared" si="2"/>
        <v>0</v>
      </c>
      <c r="Q34" s="113"/>
      <c r="R34" s="113"/>
    </row>
    <row r="35" spans="1:18" s="22" customFormat="1" x14ac:dyDescent="0.3">
      <c r="A35" s="113"/>
      <c r="B35" s="176" t="s">
        <v>14</v>
      </c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13"/>
      <c r="R35" s="113"/>
    </row>
  </sheetData>
  <sheetProtection algorithmName="SHA-512" hashValue="TabUjGRR0oswM2rwPDqLzCGFBXENpbt9PEYiOE5NPt8mtU0V9cKUiwX6XOAdUm5AidK6DI50z9NuyTwODIfo/w==" saltValue="tUAeCaAOZAKxSiAQ3G8C9Q==" spinCount="100000" sheet="1" objects="1" scenarios="1" selectLockedCells="1"/>
  <mergeCells count="8">
    <mergeCell ref="B34:C34"/>
    <mergeCell ref="B35:P35"/>
    <mergeCell ref="B2:P2"/>
    <mergeCell ref="B5:P5"/>
    <mergeCell ref="B6:C6"/>
    <mergeCell ref="B7:B24"/>
    <mergeCell ref="B25:B33"/>
    <mergeCell ref="D4:G4"/>
  </mergeCells>
  <hyperlinks>
    <hyperlink ref="O3" r:id="rId1" xr:uid="{F867DE00-4032-4298-BF54-5CAC39EDB6C5}"/>
    <hyperlink ref="H3" r:id="rId2" xr:uid="{3C01FDB0-8A96-41D4-BD02-E3FEB6BE6937}"/>
  </hyperlinks>
  <printOptions horizontalCentered="1"/>
  <pageMargins left="9.8425196850393706E-2" right="9.8425196850393706E-2" top="0.74803149606299213" bottom="0.74803149606299213" header="0.31496062992125984" footer="0.31496062992125984"/>
  <pageSetup paperSize="9" scale="76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C467-6633-435D-B56D-62E4BA73290B}">
  <sheetPr codeName="Sheet6"/>
  <dimension ref="C2:J18"/>
  <sheetViews>
    <sheetView showRowColHeaders="0" workbookViewId="0">
      <selection activeCell="H10" sqref="H10"/>
    </sheetView>
  </sheetViews>
  <sheetFormatPr defaultColWidth="8.88671875" defaultRowHeight="14.4" x14ac:dyDescent="0.3"/>
  <cols>
    <col min="1" max="2" width="8.88671875" style="114"/>
    <col min="3" max="3" width="11.6640625" style="114" customWidth="1"/>
    <col min="4" max="6" width="13" style="114" customWidth="1"/>
    <col min="7" max="10" width="11.33203125" style="114" customWidth="1"/>
    <col min="11" max="16384" width="8.88671875" style="114"/>
  </cols>
  <sheetData>
    <row r="2" spans="3:10" x14ac:dyDescent="0.3">
      <c r="H2" s="115">
        <f>IF(F3="Metro",50%,40%)</f>
        <v>0.4</v>
      </c>
    </row>
    <row r="3" spans="3:10" x14ac:dyDescent="0.3">
      <c r="E3" s="116" t="s">
        <v>49</v>
      </c>
      <c r="F3" s="117" t="str">
        <f>Investment!I10</f>
        <v>Non-Metro</v>
      </c>
      <c r="G3" s="66" t="s">
        <v>50</v>
      </c>
      <c r="H3" s="66" t="s">
        <v>51</v>
      </c>
      <c r="I3" s="66" t="s">
        <v>52</v>
      </c>
      <c r="J3" s="66"/>
    </row>
    <row r="4" spans="3:10" s="118" customFormat="1" ht="26.4" x14ac:dyDescent="0.3">
      <c r="C4" s="66" t="s">
        <v>53</v>
      </c>
      <c r="D4" s="66" t="s">
        <v>54</v>
      </c>
      <c r="E4" s="66" t="s">
        <v>25</v>
      </c>
      <c r="F4" s="66" t="s">
        <v>55</v>
      </c>
      <c r="G4" s="67" t="s">
        <v>56</v>
      </c>
      <c r="H4" s="66" t="s">
        <v>57</v>
      </c>
      <c r="I4" s="66" t="s">
        <v>58</v>
      </c>
      <c r="J4" s="66" t="s">
        <v>59</v>
      </c>
    </row>
    <row r="5" spans="3:10" ht="16.95" customHeight="1" x14ac:dyDescent="0.3">
      <c r="C5" s="36">
        <v>45017</v>
      </c>
      <c r="D5" s="119">
        <f>Earnings!$D$7+Earnings!$D$8</f>
        <v>0</v>
      </c>
      <c r="E5" s="119">
        <f>Earnings!$D$10</f>
        <v>0</v>
      </c>
      <c r="F5" s="119">
        <f>Investment!D11</f>
        <v>0</v>
      </c>
      <c r="G5" s="120">
        <f>D5*$H$2</f>
        <v>0</v>
      </c>
      <c r="H5" s="120">
        <f>E5</f>
        <v>0</v>
      </c>
      <c r="I5" s="120">
        <f>(F5-(D5*10%))</f>
        <v>0</v>
      </c>
      <c r="J5" s="120">
        <f t="shared" ref="J5:J11" si="0">IF(OR(E5=0,F5=0),0,MIN(G5:I5))</f>
        <v>0</v>
      </c>
    </row>
    <row r="6" spans="3:10" ht="16.95" customHeight="1" x14ac:dyDescent="0.3">
      <c r="C6" s="36">
        <v>45047</v>
      </c>
      <c r="D6" s="119">
        <f>Earnings!$E$7+Earnings!$E$8</f>
        <v>0</v>
      </c>
      <c r="E6" s="119">
        <f>Earnings!$E$10</f>
        <v>0</v>
      </c>
      <c r="F6" s="119">
        <f>Investment!D12</f>
        <v>0</v>
      </c>
      <c r="G6" s="120">
        <f t="shared" ref="G6:G16" si="1">D6*$H$2</f>
        <v>0</v>
      </c>
      <c r="H6" s="120">
        <f t="shared" ref="H6:H16" si="2">E6</f>
        <v>0</v>
      </c>
      <c r="I6" s="120">
        <f t="shared" ref="I6:I16" si="3">(F6-(D6*10%))</f>
        <v>0</v>
      </c>
      <c r="J6" s="120">
        <f t="shared" si="0"/>
        <v>0</v>
      </c>
    </row>
    <row r="7" spans="3:10" ht="16.95" customHeight="1" x14ac:dyDescent="0.3">
      <c r="C7" s="36">
        <v>45078</v>
      </c>
      <c r="D7" s="119">
        <f>Earnings!$F$7+Earnings!$F$8</f>
        <v>0</v>
      </c>
      <c r="E7" s="119">
        <f>Earnings!$F$10</f>
        <v>0</v>
      </c>
      <c r="F7" s="119">
        <f>Investment!D13</f>
        <v>0</v>
      </c>
      <c r="G7" s="120">
        <f t="shared" si="1"/>
        <v>0</v>
      </c>
      <c r="H7" s="120">
        <f t="shared" si="2"/>
        <v>0</v>
      </c>
      <c r="I7" s="120">
        <f t="shared" si="3"/>
        <v>0</v>
      </c>
      <c r="J7" s="120">
        <f t="shared" si="0"/>
        <v>0</v>
      </c>
    </row>
    <row r="8" spans="3:10" ht="16.95" customHeight="1" x14ac:dyDescent="0.3">
      <c r="C8" s="36">
        <v>45108</v>
      </c>
      <c r="D8" s="119">
        <f>Earnings!$G$7+Earnings!$G$8</f>
        <v>0</v>
      </c>
      <c r="E8" s="119">
        <f>Earnings!$G$10</f>
        <v>0</v>
      </c>
      <c r="F8" s="119">
        <f>Investment!D14</f>
        <v>0</v>
      </c>
      <c r="G8" s="120">
        <f t="shared" si="1"/>
        <v>0</v>
      </c>
      <c r="H8" s="120">
        <f t="shared" si="2"/>
        <v>0</v>
      </c>
      <c r="I8" s="120">
        <f t="shared" si="3"/>
        <v>0</v>
      </c>
      <c r="J8" s="120">
        <f t="shared" si="0"/>
        <v>0</v>
      </c>
    </row>
    <row r="9" spans="3:10" ht="16.95" customHeight="1" x14ac:dyDescent="0.3">
      <c r="C9" s="36">
        <v>45139</v>
      </c>
      <c r="D9" s="119">
        <f>Earnings!$H$7+Earnings!$H$8</f>
        <v>0</v>
      </c>
      <c r="E9" s="119">
        <f>Earnings!$H$10</f>
        <v>0</v>
      </c>
      <c r="F9" s="119">
        <f>Investment!D15</f>
        <v>0</v>
      </c>
      <c r="G9" s="120">
        <f t="shared" si="1"/>
        <v>0</v>
      </c>
      <c r="H9" s="120">
        <f t="shared" si="2"/>
        <v>0</v>
      </c>
      <c r="I9" s="120">
        <f t="shared" si="3"/>
        <v>0</v>
      </c>
      <c r="J9" s="120">
        <f t="shared" si="0"/>
        <v>0</v>
      </c>
    </row>
    <row r="10" spans="3:10" ht="16.95" customHeight="1" x14ac:dyDescent="0.3">
      <c r="C10" s="36">
        <v>45170</v>
      </c>
      <c r="D10" s="119">
        <f>Earnings!$I$7+Earnings!$I$8</f>
        <v>0</v>
      </c>
      <c r="E10" s="119">
        <f>Earnings!$I$10</f>
        <v>0</v>
      </c>
      <c r="F10" s="119">
        <f>Investment!D16</f>
        <v>0</v>
      </c>
      <c r="G10" s="120">
        <f t="shared" si="1"/>
        <v>0</v>
      </c>
      <c r="H10" s="120">
        <f t="shared" si="2"/>
        <v>0</v>
      </c>
      <c r="I10" s="120">
        <f t="shared" si="3"/>
        <v>0</v>
      </c>
      <c r="J10" s="120">
        <f t="shared" si="0"/>
        <v>0</v>
      </c>
    </row>
    <row r="11" spans="3:10" ht="16.95" customHeight="1" x14ac:dyDescent="0.3">
      <c r="C11" s="36">
        <v>45200</v>
      </c>
      <c r="D11" s="119">
        <f>Earnings!$J$7+Earnings!$J$8</f>
        <v>0</v>
      </c>
      <c r="E11" s="119">
        <f>Earnings!$J$10</f>
        <v>0</v>
      </c>
      <c r="F11" s="119">
        <f>Investment!F11</f>
        <v>0</v>
      </c>
      <c r="G11" s="120">
        <f t="shared" si="1"/>
        <v>0</v>
      </c>
      <c r="H11" s="120">
        <f t="shared" si="2"/>
        <v>0</v>
      </c>
      <c r="I11" s="120">
        <f t="shared" si="3"/>
        <v>0</v>
      </c>
      <c r="J11" s="120">
        <f t="shared" si="0"/>
        <v>0</v>
      </c>
    </row>
    <row r="12" spans="3:10" ht="16.95" customHeight="1" x14ac:dyDescent="0.3">
      <c r="C12" s="36">
        <v>45231</v>
      </c>
      <c r="D12" s="119">
        <f>Earnings!$K$7+Earnings!$K$8</f>
        <v>0</v>
      </c>
      <c r="E12" s="119">
        <f>Earnings!$K$10</f>
        <v>0</v>
      </c>
      <c r="F12" s="119">
        <f>Investment!F12</f>
        <v>0</v>
      </c>
      <c r="G12" s="120">
        <f t="shared" si="1"/>
        <v>0</v>
      </c>
      <c r="H12" s="120">
        <f t="shared" si="2"/>
        <v>0</v>
      </c>
      <c r="I12" s="120">
        <f t="shared" si="3"/>
        <v>0</v>
      </c>
      <c r="J12" s="120">
        <f>IF(OR(E12=0,F12=0),0,MIN(G12:I12))</f>
        <v>0</v>
      </c>
    </row>
    <row r="13" spans="3:10" ht="16.95" customHeight="1" x14ac:dyDescent="0.3">
      <c r="C13" s="36">
        <v>45261</v>
      </c>
      <c r="D13" s="119">
        <f>Earnings!$L$7+Earnings!$L$8</f>
        <v>0</v>
      </c>
      <c r="E13" s="119">
        <f>Earnings!$L$10</f>
        <v>0</v>
      </c>
      <c r="F13" s="119">
        <f>Investment!F13</f>
        <v>0</v>
      </c>
      <c r="G13" s="120">
        <f t="shared" si="1"/>
        <v>0</v>
      </c>
      <c r="H13" s="120">
        <f t="shared" si="2"/>
        <v>0</v>
      </c>
      <c r="I13" s="120">
        <f t="shared" si="3"/>
        <v>0</v>
      </c>
      <c r="J13" s="120">
        <f t="shared" ref="J13:J16" si="4">IF(OR(E13=0,F13=0),0,MIN(G13:I13))</f>
        <v>0</v>
      </c>
    </row>
    <row r="14" spans="3:10" ht="16.95" customHeight="1" x14ac:dyDescent="0.3">
      <c r="C14" s="36">
        <v>45292</v>
      </c>
      <c r="D14" s="119">
        <f>Earnings!$M$7+Earnings!$M$8</f>
        <v>0</v>
      </c>
      <c r="E14" s="119">
        <f>Earnings!$M$10</f>
        <v>0</v>
      </c>
      <c r="F14" s="119">
        <f>Investment!F14</f>
        <v>0</v>
      </c>
      <c r="G14" s="120">
        <f t="shared" si="1"/>
        <v>0</v>
      </c>
      <c r="H14" s="120">
        <f t="shared" si="2"/>
        <v>0</v>
      </c>
      <c r="I14" s="120">
        <f t="shared" si="3"/>
        <v>0</v>
      </c>
      <c r="J14" s="120">
        <f t="shared" si="4"/>
        <v>0</v>
      </c>
    </row>
    <row r="15" spans="3:10" ht="16.95" customHeight="1" x14ac:dyDescent="0.3">
      <c r="C15" s="36">
        <v>45323</v>
      </c>
      <c r="D15" s="119">
        <f>Earnings!$N$7+Earnings!$N$8</f>
        <v>0</v>
      </c>
      <c r="E15" s="119">
        <f>Earnings!$N$10</f>
        <v>0</v>
      </c>
      <c r="F15" s="119">
        <f>Investment!F15</f>
        <v>0</v>
      </c>
      <c r="G15" s="120">
        <f t="shared" si="1"/>
        <v>0</v>
      </c>
      <c r="H15" s="120">
        <f t="shared" si="2"/>
        <v>0</v>
      </c>
      <c r="I15" s="120">
        <f t="shared" si="3"/>
        <v>0</v>
      </c>
      <c r="J15" s="120">
        <f t="shared" si="4"/>
        <v>0</v>
      </c>
    </row>
    <row r="16" spans="3:10" ht="16.95" customHeight="1" x14ac:dyDescent="0.3">
      <c r="C16" s="36">
        <v>45352</v>
      </c>
      <c r="D16" s="119">
        <f>Earnings!$O$7+Earnings!$O$8</f>
        <v>0</v>
      </c>
      <c r="E16" s="119">
        <f>Earnings!$O$10</f>
        <v>0</v>
      </c>
      <c r="F16" s="119">
        <f>Investment!F16</f>
        <v>0</v>
      </c>
      <c r="G16" s="120">
        <f t="shared" si="1"/>
        <v>0</v>
      </c>
      <c r="H16" s="120">
        <f t="shared" si="2"/>
        <v>0</v>
      </c>
      <c r="I16" s="120">
        <f t="shared" si="3"/>
        <v>0</v>
      </c>
      <c r="J16" s="120">
        <f t="shared" si="4"/>
        <v>0</v>
      </c>
    </row>
    <row r="17" spans="3:10" ht="16.95" customHeight="1" x14ac:dyDescent="0.3"/>
    <row r="18" spans="3:10" ht="16.95" customHeight="1" x14ac:dyDescent="0.3">
      <c r="C18" s="121" t="s">
        <v>60</v>
      </c>
      <c r="D18" s="121">
        <f>SUM(D5:D17)</f>
        <v>0</v>
      </c>
      <c r="E18" s="121">
        <f t="shared" ref="E18:F18" si="5">SUM(E5:E17)</f>
        <v>0</v>
      </c>
      <c r="F18" s="121">
        <f t="shared" si="5"/>
        <v>0</v>
      </c>
      <c r="G18" s="121">
        <f t="shared" ref="G18" si="6">D18*$H$2</f>
        <v>0</v>
      </c>
      <c r="H18" s="121">
        <f t="shared" ref="H18" si="7">E18</f>
        <v>0</v>
      </c>
      <c r="I18" s="121">
        <f t="shared" ref="I18" si="8">(F18-(D18*10%))</f>
        <v>0</v>
      </c>
      <c r="J18" s="121">
        <f>IF(F18=0,0,MIN(G18:I18))</f>
        <v>0</v>
      </c>
    </row>
  </sheetData>
  <sheetProtection algorithmName="SHA-512" hashValue="2H4Xld/rIj0oFzZ2fwbW0pxpt0JpGvHihvgCJYNyqB+LGEXCdhm1IPEfavm12/WvhGz/MU/oofxY+CbnQZ7lig==" saltValue="PpnfLJvHQ8BiwvkIRQ90gg==" spinCount="100000" sheet="1" objects="1" scenarios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33CBC-207B-45E7-BEA6-3E6DB15B5D1F}">
  <sheetPr codeName="Sheet4">
    <pageSetUpPr fitToPage="1"/>
  </sheetPr>
  <dimension ref="A1:XFC66"/>
  <sheetViews>
    <sheetView showGridLines="0" showRowColHeaders="0" workbookViewId="0">
      <pane ySplit="6" topLeftCell="A7" activePane="bottomLeft" state="frozen"/>
      <selection pane="bottomLeft" activeCell="J8" sqref="J8"/>
    </sheetView>
  </sheetViews>
  <sheetFormatPr defaultColWidth="0" defaultRowHeight="14.4" zeroHeight="1" x14ac:dyDescent="0.3"/>
  <cols>
    <col min="1" max="1" width="2.109375" style="22" customWidth="1"/>
    <col min="2" max="2" width="8.88671875" customWidth="1"/>
    <col min="3" max="3" width="11.109375" customWidth="1"/>
    <col min="4" max="4" width="11.6640625" customWidth="1"/>
    <col min="5" max="5" width="14.5546875" customWidth="1"/>
    <col min="6" max="6" width="15.33203125" customWidth="1"/>
    <col min="7" max="7" width="15.6640625" customWidth="1"/>
    <col min="8" max="8" width="7.88671875" customWidth="1"/>
    <col min="9" max="9" width="14.33203125" customWidth="1"/>
    <col min="10" max="10" width="15.44140625" customWidth="1"/>
    <col min="11" max="11" width="1.88671875" style="22" customWidth="1"/>
    <col min="12" max="13" width="8.88671875" style="22" hidden="1" customWidth="1"/>
    <col min="14" max="17" width="0" style="22" hidden="1" customWidth="1"/>
    <col min="18" max="18" width="0" hidden="1" customWidth="1"/>
    <col min="19" max="16383" width="8.88671875" hidden="1"/>
    <col min="16384" max="16384" width="14.5546875" hidden="1" customWidth="1"/>
  </cols>
  <sheetData>
    <row r="1" spans="2:18" s="22" customFormat="1" ht="7.2" customHeight="1" x14ac:dyDescent="0.3"/>
    <row r="2" spans="2:18" s="22" customFormat="1" ht="22.95" customHeight="1" x14ac:dyDescent="0.4">
      <c r="B2" s="177" t="s">
        <v>15</v>
      </c>
      <c r="C2" s="178"/>
      <c r="D2" s="178"/>
      <c r="E2" s="178"/>
      <c r="F2" s="178"/>
      <c r="G2" s="178"/>
      <c r="H2" s="178"/>
      <c r="I2" s="178"/>
      <c r="J2" s="178"/>
    </row>
    <row r="3" spans="2:18" s="33" customFormat="1" x14ac:dyDescent="0.3">
      <c r="B3" s="40" t="s">
        <v>10</v>
      </c>
      <c r="C3" s="41"/>
      <c r="D3" s="41"/>
      <c r="E3" s="41"/>
      <c r="F3" s="42" t="s">
        <v>11</v>
      </c>
      <c r="G3" s="42"/>
      <c r="H3" s="41"/>
      <c r="I3" s="42"/>
      <c r="J3" s="53" t="s">
        <v>12</v>
      </c>
      <c r="K3" s="22"/>
      <c r="L3" s="22"/>
      <c r="M3" s="22"/>
      <c r="N3" s="22"/>
      <c r="O3" s="22"/>
      <c r="P3" s="22"/>
      <c r="Q3" s="22"/>
      <c r="R3" s="22"/>
    </row>
    <row r="4" spans="2:18" s="22" customFormat="1" ht="15" thickBot="1" x14ac:dyDescent="0.35">
      <c r="B4" s="186"/>
      <c r="C4" s="186"/>
      <c r="D4" s="186"/>
      <c r="E4" s="186"/>
      <c r="F4" s="186"/>
      <c r="G4" s="186"/>
      <c r="H4" s="186"/>
      <c r="I4" s="186"/>
      <c r="J4" s="186"/>
      <c r="K4" s="23"/>
    </row>
    <row r="5" spans="2:18" ht="16.2" thickBot="1" x14ac:dyDescent="0.35">
      <c r="B5" s="195" t="s">
        <v>61</v>
      </c>
      <c r="C5" s="195"/>
      <c r="D5" s="195"/>
      <c r="E5" s="195"/>
      <c r="F5" s="195"/>
      <c r="G5" s="195"/>
      <c r="H5" s="195"/>
      <c r="I5" s="195"/>
      <c r="J5" s="195"/>
      <c r="K5" s="23"/>
    </row>
    <row r="6" spans="2:18" ht="27" thickBot="1" x14ac:dyDescent="0.35">
      <c r="B6" s="3"/>
      <c r="C6" s="196" t="s">
        <v>62</v>
      </c>
      <c r="D6" s="196"/>
      <c r="E6" s="196"/>
      <c r="F6" s="196"/>
      <c r="G6" s="4"/>
      <c r="H6" s="4"/>
      <c r="I6" s="5" t="s">
        <v>63</v>
      </c>
      <c r="J6" s="6" t="s">
        <v>64</v>
      </c>
      <c r="K6" s="23"/>
    </row>
    <row r="7" spans="2:18" x14ac:dyDescent="0.3">
      <c r="B7" s="7"/>
      <c r="C7" s="197" t="s">
        <v>65</v>
      </c>
      <c r="D7" s="197"/>
      <c r="E7" s="197"/>
      <c r="F7" s="197"/>
      <c r="G7" s="49"/>
      <c r="H7" s="49"/>
      <c r="I7" s="57"/>
      <c r="J7" s="55"/>
      <c r="K7" s="23"/>
    </row>
    <row r="8" spans="2:18" x14ac:dyDescent="0.3">
      <c r="B8" s="7">
        <v>1</v>
      </c>
      <c r="C8" s="192" t="s">
        <v>66</v>
      </c>
      <c r="D8" s="192"/>
      <c r="E8" s="192"/>
      <c r="F8" s="192"/>
      <c r="G8" s="9"/>
      <c r="H8" s="9"/>
      <c r="I8" s="58">
        <v>200000</v>
      </c>
      <c r="J8" s="124">
        <v>0</v>
      </c>
      <c r="K8" s="23"/>
    </row>
    <row r="9" spans="2:18" x14ac:dyDescent="0.3">
      <c r="B9" s="10">
        <v>2</v>
      </c>
      <c r="C9" s="192" t="s">
        <v>67</v>
      </c>
      <c r="D9" s="192"/>
      <c r="E9" s="192"/>
      <c r="F9" s="192"/>
      <c r="G9" s="9"/>
      <c r="H9" s="9"/>
      <c r="I9" s="59" t="s">
        <v>68</v>
      </c>
      <c r="J9" s="124">
        <v>0</v>
      </c>
      <c r="K9" s="23"/>
    </row>
    <row r="10" spans="2:18" x14ac:dyDescent="0.3">
      <c r="B10" s="10">
        <v>3</v>
      </c>
      <c r="C10" s="192" t="s">
        <v>69</v>
      </c>
      <c r="D10" s="192"/>
      <c r="E10" s="192"/>
      <c r="F10" s="123" t="s">
        <v>70</v>
      </c>
      <c r="G10" s="61"/>
      <c r="H10" s="9"/>
      <c r="I10" s="11" t="str">
        <f>IF(F10="Other City", "Non-Metro", "Metro")</f>
        <v>Non-Metro</v>
      </c>
      <c r="J10" s="62">
        <f>IF(HRA_Exemption!J18&lt;0,0,HRA_Exemption!J18)</f>
        <v>0</v>
      </c>
      <c r="K10" s="23"/>
    </row>
    <row r="11" spans="2:18" x14ac:dyDescent="0.3">
      <c r="B11" s="10"/>
      <c r="C11" s="48">
        <v>45017</v>
      </c>
      <c r="D11" s="122">
        <v>0</v>
      </c>
      <c r="E11" s="48">
        <v>45200</v>
      </c>
      <c r="F11" s="122">
        <v>0</v>
      </c>
      <c r="G11" s="9"/>
      <c r="H11" s="9"/>
      <c r="I11" s="59"/>
      <c r="J11" s="12"/>
      <c r="K11" s="23"/>
    </row>
    <row r="12" spans="2:18" x14ac:dyDescent="0.3">
      <c r="B12" s="10"/>
      <c r="C12" s="48">
        <v>45047</v>
      </c>
      <c r="D12" s="122">
        <v>0</v>
      </c>
      <c r="E12" s="48">
        <v>45231</v>
      </c>
      <c r="F12" s="122">
        <v>0</v>
      </c>
      <c r="G12" s="9"/>
      <c r="H12" s="9"/>
      <c r="I12" s="59"/>
      <c r="J12" s="12"/>
      <c r="K12" s="23"/>
    </row>
    <row r="13" spans="2:18" x14ac:dyDescent="0.3">
      <c r="B13" s="10"/>
      <c r="C13" s="48">
        <v>45078</v>
      </c>
      <c r="D13" s="122">
        <v>0</v>
      </c>
      <c r="E13" s="48">
        <v>45261</v>
      </c>
      <c r="F13" s="122">
        <v>0</v>
      </c>
      <c r="G13" s="9"/>
      <c r="H13" s="9"/>
      <c r="I13" s="59"/>
      <c r="J13" s="12"/>
      <c r="K13" s="23"/>
    </row>
    <row r="14" spans="2:18" x14ac:dyDescent="0.3">
      <c r="B14" s="10"/>
      <c r="C14" s="48">
        <v>45108</v>
      </c>
      <c r="D14" s="122">
        <v>0</v>
      </c>
      <c r="E14" s="48">
        <v>45292</v>
      </c>
      <c r="F14" s="122">
        <v>0</v>
      </c>
      <c r="G14" s="9"/>
      <c r="H14" s="9"/>
      <c r="I14" s="59"/>
      <c r="J14" s="12"/>
      <c r="K14" s="23"/>
    </row>
    <row r="15" spans="2:18" x14ac:dyDescent="0.3">
      <c r="B15" s="10"/>
      <c r="C15" s="48">
        <v>45139</v>
      </c>
      <c r="D15" s="122">
        <v>0</v>
      </c>
      <c r="E15" s="48">
        <v>45323</v>
      </c>
      <c r="F15" s="122">
        <v>0</v>
      </c>
      <c r="G15" s="9"/>
      <c r="H15" s="9"/>
      <c r="I15" s="59"/>
      <c r="J15" s="12"/>
      <c r="K15" s="23"/>
    </row>
    <row r="16" spans="2:18" x14ac:dyDescent="0.3">
      <c r="B16" s="10"/>
      <c r="C16" s="48">
        <v>45170</v>
      </c>
      <c r="D16" s="122">
        <v>0</v>
      </c>
      <c r="E16" s="48">
        <v>45352</v>
      </c>
      <c r="F16" s="122">
        <v>0</v>
      </c>
      <c r="G16" s="9"/>
      <c r="H16" s="9"/>
      <c r="I16" s="59"/>
      <c r="J16" s="12"/>
      <c r="K16" s="23"/>
    </row>
    <row r="17" spans="2:11" x14ac:dyDescent="0.3">
      <c r="B17" s="10"/>
      <c r="C17" s="193" t="s">
        <v>71</v>
      </c>
      <c r="D17" s="193"/>
      <c r="E17" s="193"/>
      <c r="F17" s="193"/>
      <c r="G17" s="9"/>
      <c r="H17" s="13"/>
      <c r="I17" s="59"/>
      <c r="J17" s="12"/>
      <c r="K17" s="23"/>
    </row>
    <row r="18" spans="2:11" x14ac:dyDescent="0.3">
      <c r="B18" s="10">
        <v>1</v>
      </c>
      <c r="C18" s="9" t="s">
        <v>72</v>
      </c>
      <c r="D18" s="9"/>
      <c r="E18" s="9"/>
      <c r="F18" s="9"/>
      <c r="G18" s="9"/>
      <c r="H18" s="9"/>
      <c r="I18" s="58">
        <v>150000</v>
      </c>
      <c r="J18" s="124">
        <v>0</v>
      </c>
      <c r="K18" s="23"/>
    </row>
    <row r="19" spans="2:11" x14ac:dyDescent="0.3">
      <c r="B19" s="10">
        <v>2</v>
      </c>
      <c r="C19" s="9" t="s">
        <v>73</v>
      </c>
      <c r="D19" s="9"/>
      <c r="E19" s="9"/>
      <c r="F19" s="9"/>
      <c r="G19" s="9"/>
      <c r="H19" s="9"/>
      <c r="I19" s="58">
        <v>150000</v>
      </c>
      <c r="J19" s="124">
        <v>0</v>
      </c>
      <c r="K19" s="23"/>
    </row>
    <row r="20" spans="2:11" x14ac:dyDescent="0.3">
      <c r="B20" s="10">
        <v>3</v>
      </c>
      <c r="C20" s="9" t="s">
        <v>74</v>
      </c>
      <c r="D20" s="9"/>
      <c r="E20" s="9"/>
      <c r="F20" s="9"/>
      <c r="G20" s="9"/>
      <c r="H20" s="9"/>
      <c r="I20" s="58">
        <v>150000</v>
      </c>
      <c r="J20" s="124">
        <v>0</v>
      </c>
      <c r="K20" s="23"/>
    </row>
    <row r="21" spans="2:11" x14ac:dyDescent="0.3">
      <c r="B21" s="10">
        <v>4</v>
      </c>
      <c r="C21" s="9" t="s">
        <v>75</v>
      </c>
      <c r="D21" s="9"/>
      <c r="E21" s="9"/>
      <c r="F21" s="9"/>
      <c r="G21" s="9"/>
      <c r="H21" s="9"/>
      <c r="I21" s="58">
        <v>150000</v>
      </c>
      <c r="J21" s="124">
        <v>0</v>
      </c>
      <c r="K21" s="23"/>
    </row>
    <row r="22" spans="2:11" x14ac:dyDescent="0.3">
      <c r="B22" s="10">
        <v>5</v>
      </c>
      <c r="C22" s="9" t="s">
        <v>76</v>
      </c>
      <c r="D22" s="9"/>
      <c r="E22" s="9"/>
      <c r="F22" s="9"/>
      <c r="G22" s="9"/>
      <c r="H22" s="9"/>
      <c r="I22" s="58">
        <v>150000</v>
      </c>
      <c r="J22" s="124">
        <v>0</v>
      </c>
      <c r="K22" s="23"/>
    </row>
    <row r="23" spans="2:11" x14ac:dyDescent="0.3">
      <c r="B23" s="10">
        <v>6</v>
      </c>
      <c r="C23" s="9" t="s">
        <v>77</v>
      </c>
      <c r="D23" s="9"/>
      <c r="E23" s="9"/>
      <c r="F23" s="9"/>
      <c r="G23" s="9"/>
      <c r="H23" s="9"/>
      <c r="I23" s="58">
        <v>150000</v>
      </c>
      <c r="J23" s="124">
        <v>0</v>
      </c>
      <c r="K23" s="23"/>
    </row>
    <row r="24" spans="2:11" x14ac:dyDescent="0.3">
      <c r="B24" s="10">
        <v>7</v>
      </c>
      <c r="C24" s="9" t="s">
        <v>78</v>
      </c>
      <c r="D24" s="9"/>
      <c r="E24" s="9"/>
      <c r="F24" s="9"/>
      <c r="G24" s="9"/>
      <c r="H24" s="9"/>
      <c r="I24" s="58">
        <v>150000</v>
      </c>
      <c r="J24" s="124">
        <v>0</v>
      </c>
      <c r="K24" s="23"/>
    </row>
    <row r="25" spans="2:11" x14ac:dyDescent="0.3">
      <c r="B25" s="10">
        <v>8</v>
      </c>
      <c r="C25" s="9" t="s">
        <v>79</v>
      </c>
      <c r="D25" s="9"/>
      <c r="E25" s="9"/>
      <c r="F25" s="9"/>
      <c r="G25" s="9"/>
      <c r="H25" s="9"/>
      <c r="I25" s="58">
        <v>150000</v>
      </c>
      <c r="J25" s="124">
        <v>0</v>
      </c>
      <c r="K25" s="23"/>
    </row>
    <row r="26" spans="2:11" x14ac:dyDescent="0.3">
      <c r="B26" s="10">
        <v>9</v>
      </c>
      <c r="C26" s="9" t="s">
        <v>80</v>
      </c>
      <c r="D26" s="9"/>
      <c r="E26" s="9"/>
      <c r="F26" s="9"/>
      <c r="G26" s="9"/>
      <c r="H26" s="9"/>
      <c r="I26" s="58">
        <v>150000</v>
      </c>
      <c r="J26" s="124">
        <v>0</v>
      </c>
      <c r="K26" s="23"/>
    </row>
    <row r="27" spans="2:11" x14ac:dyDescent="0.3">
      <c r="B27" s="10">
        <v>10</v>
      </c>
      <c r="C27" s="9" t="s">
        <v>81</v>
      </c>
      <c r="D27" s="9"/>
      <c r="E27" s="9"/>
      <c r="F27" s="9"/>
      <c r="G27" s="9"/>
      <c r="H27" s="9"/>
      <c r="I27" s="58">
        <v>150000</v>
      </c>
      <c r="J27" s="124">
        <v>0</v>
      </c>
      <c r="K27" s="23"/>
    </row>
    <row r="28" spans="2:11" x14ac:dyDescent="0.3">
      <c r="B28" s="14">
        <v>11</v>
      </c>
      <c r="C28" s="50" t="s">
        <v>82</v>
      </c>
      <c r="D28" s="50"/>
      <c r="E28" s="50"/>
      <c r="F28" s="50"/>
      <c r="G28" s="50"/>
      <c r="H28" s="50"/>
      <c r="I28" s="58">
        <v>150000</v>
      </c>
      <c r="J28" s="124">
        <v>0</v>
      </c>
      <c r="K28" s="23"/>
    </row>
    <row r="29" spans="2:11" ht="15" thickBot="1" x14ac:dyDescent="0.35">
      <c r="B29" s="14">
        <v>12</v>
      </c>
      <c r="C29" s="50" t="s">
        <v>83</v>
      </c>
      <c r="D29" s="50"/>
      <c r="E29" s="52"/>
      <c r="F29" s="52"/>
      <c r="G29" s="52"/>
      <c r="H29" s="52"/>
      <c r="I29" s="58">
        <v>150000</v>
      </c>
      <c r="J29" s="125">
        <v>0</v>
      </c>
      <c r="K29" s="23"/>
    </row>
    <row r="30" spans="2:11" ht="15.6" thickTop="1" thickBot="1" x14ac:dyDescent="0.35">
      <c r="B30" s="15"/>
      <c r="C30" s="16" t="s">
        <v>84</v>
      </c>
      <c r="D30" s="17"/>
      <c r="E30" s="17"/>
      <c r="F30" s="17"/>
      <c r="G30" s="17"/>
      <c r="H30" s="17"/>
      <c r="I30" s="60">
        <v>150000</v>
      </c>
      <c r="J30" s="56">
        <f>MIN(150000,SUM(J18:J29))</f>
        <v>0</v>
      </c>
      <c r="K30" s="23"/>
    </row>
    <row r="31" spans="2:11" ht="15" thickTop="1" x14ac:dyDescent="0.3">
      <c r="B31" s="10"/>
      <c r="C31" s="9" t="s">
        <v>85</v>
      </c>
      <c r="D31" s="9"/>
      <c r="E31" s="9"/>
      <c r="F31" s="9"/>
      <c r="G31" s="9"/>
      <c r="H31" s="9"/>
      <c r="I31" s="58"/>
      <c r="J31" s="124">
        <v>0</v>
      </c>
      <c r="K31" s="23"/>
    </row>
    <row r="32" spans="2:11" x14ac:dyDescent="0.3">
      <c r="B32" s="18"/>
      <c r="C32" s="194" t="s">
        <v>86</v>
      </c>
      <c r="D32" s="194"/>
      <c r="E32" s="194"/>
      <c r="F32" s="194"/>
      <c r="G32" s="8"/>
      <c r="H32" s="8"/>
      <c r="I32" s="57"/>
      <c r="J32" s="19"/>
      <c r="K32" s="23"/>
    </row>
    <row r="33" spans="2:11" x14ac:dyDescent="0.3">
      <c r="B33" s="10">
        <v>1</v>
      </c>
      <c r="C33" s="63" t="s">
        <v>87</v>
      </c>
      <c r="D33" s="63"/>
      <c r="E33" s="63"/>
      <c r="F33" s="63"/>
      <c r="G33" s="9"/>
      <c r="H33" s="9"/>
      <c r="I33" s="58">
        <v>25000</v>
      </c>
      <c r="J33" s="124">
        <v>0</v>
      </c>
      <c r="K33" s="23"/>
    </row>
    <row r="34" spans="2:11" x14ac:dyDescent="0.3">
      <c r="B34" s="10">
        <v>2</v>
      </c>
      <c r="C34" s="9" t="s">
        <v>88</v>
      </c>
      <c r="D34" s="9"/>
      <c r="E34" s="114"/>
      <c r="F34" s="20" t="s">
        <v>89</v>
      </c>
      <c r="G34" s="123" t="s">
        <v>90</v>
      </c>
      <c r="H34" s="114"/>
      <c r="I34" s="58">
        <f>IF(G34="Yes", 50000,25000)</f>
        <v>25000</v>
      </c>
      <c r="J34" s="124">
        <v>0</v>
      </c>
      <c r="K34" s="23"/>
    </row>
    <row r="35" spans="2:11" x14ac:dyDescent="0.3">
      <c r="B35" s="10">
        <v>3</v>
      </c>
      <c r="C35" s="192" t="s">
        <v>91</v>
      </c>
      <c r="D35" s="192"/>
      <c r="E35" s="192"/>
      <c r="F35" s="192"/>
      <c r="G35" s="123" t="s">
        <v>90</v>
      </c>
      <c r="H35" s="50"/>
      <c r="I35" s="58">
        <f>IF(G35="Yes",40000,0)</f>
        <v>0</v>
      </c>
      <c r="J35" s="62">
        <f>I35</f>
        <v>0</v>
      </c>
      <c r="K35" s="23"/>
    </row>
    <row r="36" spans="2:11" x14ac:dyDescent="0.3">
      <c r="B36" s="10">
        <v>4</v>
      </c>
      <c r="C36" s="9" t="s">
        <v>92</v>
      </c>
      <c r="D36" s="9"/>
      <c r="E36" s="9"/>
      <c r="F36" s="9"/>
      <c r="G36" s="123" t="s">
        <v>93</v>
      </c>
      <c r="H36" s="50"/>
      <c r="I36" s="58">
        <f>IF(G36="&lt; 80%",75000,IF(G36="&gt; 80%",125000,0))</f>
        <v>0</v>
      </c>
      <c r="J36" s="62">
        <f>I36</f>
        <v>0</v>
      </c>
      <c r="K36" s="23"/>
    </row>
    <row r="37" spans="2:11" x14ac:dyDescent="0.3">
      <c r="B37" s="10">
        <v>5</v>
      </c>
      <c r="C37" s="192" t="s">
        <v>94</v>
      </c>
      <c r="D37" s="192"/>
      <c r="E37" s="192"/>
      <c r="F37" s="9"/>
      <c r="G37" s="123" t="s">
        <v>93</v>
      </c>
      <c r="H37" s="50"/>
      <c r="I37" s="58">
        <f>IF(G37="&lt; 80%",75000,IF(G37="&gt; 80%",125000,0))</f>
        <v>0</v>
      </c>
      <c r="J37" s="62">
        <f>I37</f>
        <v>0</v>
      </c>
      <c r="K37" s="23"/>
    </row>
    <row r="38" spans="2:11" x14ac:dyDescent="0.3">
      <c r="B38" s="10">
        <v>6</v>
      </c>
      <c r="C38" s="9" t="s">
        <v>95</v>
      </c>
      <c r="D38" s="9"/>
      <c r="E38" s="9"/>
      <c r="F38" s="9"/>
      <c r="G38" s="9"/>
      <c r="H38" s="9"/>
      <c r="I38" s="58">
        <v>10000</v>
      </c>
      <c r="J38" s="124">
        <v>0</v>
      </c>
      <c r="K38" s="23"/>
    </row>
    <row r="39" spans="2:11" x14ac:dyDescent="0.3">
      <c r="B39" s="10">
        <v>7</v>
      </c>
      <c r="C39" s="192" t="s">
        <v>96</v>
      </c>
      <c r="D39" s="192"/>
      <c r="E39" s="192"/>
      <c r="F39" s="192"/>
      <c r="G39" s="9"/>
      <c r="H39" s="9"/>
      <c r="I39" s="59" t="s">
        <v>68</v>
      </c>
      <c r="J39" s="124">
        <v>0</v>
      </c>
      <c r="K39" s="23"/>
    </row>
    <row r="40" spans="2:11" x14ac:dyDescent="0.3">
      <c r="B40" s="10">
        <v>8</v>
      </c>
      <c r="C40" s="9" t="s">
        <v>97</v>
      </c>
      <c r="D40" s="9"/>
      <c r="E40" s="9"/>
      <c r="F40" s="9"/>
      <c r="G40" s="50"/>
      <c r="H40" s="50"/>
      <c r="I40" s="58">
        <v>150000</v>
      </c>
      <c r="J40" s="124">
        <v>0</v>
      </c>
      <c r="K40" s="23"/>
    </row>
    <row r="41" spans="2:11" x14ac:dyDescent="0.3">
      <c r="B41" s="10">
        <v>9</v>
      </c>
      <c r="C41" s="9" t="s">
        <v>98</v>
      </c>
      <c r="D41" s="9"/>
      <c r="E41" s="9"/>
      <c r="F41" s="9"/>
      <c r="G41" s="9"/>
      <c r="H41" s="9"/>
      <c r="I41" s="58">
        <v>50000</v>
      </c>
      <c r="J41" s="124">
        <v>0</v>
      </c>
      <c r="K41" s="23"/>
    </row>
    <row r="42" spans="2:11" x14ac:dyDescent="0.3">
      <c r="B42" s="10">
        <v>10</v>
      </c>
      <c r="C42" s="9" t="s">
        <v>99</v>
      </c>
      <c r="D42" s="9"/>
      <c r="E42" s="9"/>
      <c r="F42" s="9"/>
      <c r="G42" s="140" t="s">
        <v>93</v>
      </c>
      <c r="H42" s="9"/>
      <c r="I42" s="58"/>
      <c r="J42" s="124">
        <v>0</v>
      </c>
      <c r="K42" s="23"/>
    </row>
    <row r="43" spans="2:11" x14ac:dyDescent="0.3">
      <c r="B43" s="14"/>
      <c r="C43" s="193" t="s">
        <v>100</v>
      </c>
      <c r="D43" s="193"/>
      <c r="E43" s="193"/>
      <c r="F43" s="193"/>
      <c r="G43" s="13"/>
      <c r="H43" s="13"/>
      <c r="I43" s="59"/>
      <c r="J43" s="12"/>
      <c r="K43" s="23"/>
    </row>
    <row r="44" spans="2:11" x14ac:dyDescent="0.3">
      <c r="B44" s="14">
        <v>1</v>
      </c>
      <c r="C44" s="192" t="s">
        <v>101</v>
      </c>
      <c r="D44" s="192"/>
      <c r="E44" s="192"/>
      <c r="F44" s="192"/>
      <c r="G44" s="50"/>
      <c r="H44" s="50"/>
      <c r="I44" s="187" t="s">
        <v>102</v>
      </c>
      <c r="J44" s="126">
        <v>0</v>
      </c>
      <c r="K44" s="23"/>
    </row>
    <row r="45" spans="2:11" x14ac:dyDescent="0.3">
      <c r="B45" s="14">
        <v>2</v>
      </c>
      <c r="C45" s="9" t="s">
        <v>103</v>
      </c>
      <c r="D45" s="9"/>
      <c r="E45" s="9"/>
      <c r="F45" s="9"/>
      <c r="G45" s="50"/>
      <c r="H45" s="50"/>
      <c r="I45" s="188"/>
      <c r="J45" s="124">
        <v>0</v>
      </c>
      <c r="K45" s="23"/>
    </row>
    <row r="46" spans="2:11" ht="15" thickBot="1" x14ac:dyDescent="0.35">
      <c r="B46" s="10">
        <v>3</v>
      </c>
      <c r="C46" s="191" t="s">
        <v>104</v>
      </c>
      <c r="D46" s="191"/>
      <c r="E46" s="191"/>
      <c r="F46" s="191"/>
      <c r="G46" s="51"/>
      <c r="H46" s="51"/>
      <c r="I46" s="189"/>
      <c r="J46" s="122">
        <v>0</v>
      </c>
      <c r="K46" s="54"/>
    </row>
    <row r="47" spans="2:11" s="22" customFormat="1" x14ac:dyDescent="0.3">
      <c r="B47" s="190" t="s">
        <v>14</v>
      </c>
      <c r="C47" s="190"/>
      <c r="D47" s="190"/>
      <c r="E47" s="190"/>
      <c r="F47" s="190"/>
      <c r="G47" s="190"/>
      <c r="H47" s="190"/>
      <c r="I47" s="190"/>
      <c r="J47" s="190"/>
      <c r="K47" s="23"/>
    </row>
    <row r="48" spans="2:11" s="22" customFormat="1" hidden="1" x14ac:dyDescent="0.3"/>
    <row r="49" s="22" customFormat="1" hidden="1" x14ac:dyDescent="0.3"/>
    <row r="50" s="22" customFormat="1" hidden="1" x14ac:dyDescent="0.3"/>
    <row r="51" s="22" customFormat="1" hidden="1" x14ac:dyDescent="0.3"/>
    <row r="52" s="22" customFormat="1" hidden="1" x14ac:dyDescent="0.3"/>
    <row r="53" s="22" customFormat="1" hidden="1" x14ac:dyDescent="0.3"/>
    <row r="54" s="22" customFormat="1" hidden="1" x14ac:dyDescent="0.3"/>
    <row r="55" s="22" customFormat="1" hidden="1" x14ac:dyDescent="0.3"/>
    <row r="56" s="22" customFormat="1" hidden="1" x14ac:dyDescent="0.3"/>
    <row r="57" s="22" customFormat="1" hidden="1" x14ac:dyDescent="0.3"/>
    <row r="58" s="22" customFormat="1" hidden="1" x14ac:dyDescent="0.3"/>
    <row r="59" s="22" customFormat="1" hidden="1" x14ac:dyDescent="0.3"/>
    <row r="60" s="22" customFormat="1" hidden="1" x14ac:dyDescent="0.3"/>
    <row r="61" s="22" customFormat="1" hidden="1" x14ac:dyDescent="0.3"/>
    <row r="62" s="22" customFormat="1" hidden="1" x14ac:dyDescent="0.3"/>
    <row r="63" s="22" customFormat="1" hidden="1" x14ac:dyDescent="0.3"/>
    <row r="64" s="22" customFormat="1" hidden="1" x14ac:dyDescent="0.3"/>
    <row r="65" s="22" customFormat="1" hidden="1" x14ac:dyDescent="0.3"/>
    <row r="66" s="22" customFormat="1" hidden="1" x14ac:dyDescent="0.3"/>
  </sheetData>
  <sheetProtection algorithmName="SHA-512" hashValue="f+rShVhbUnR4AmfN/m1FktjrKQ7UmsPEszjkUDDvjmjCHrYKOJYopYaUJ3jxk6qDOS6W2c2VTfIZeVNbV3KULg==" saltValue="kNNo1uKIll32jCHw7hEJ2w==" spinCount="100000" sheet="1" objects="1" scenarios="1" selectLockedCells="1"/>
  <mergeCells count="18">
    <mergeCell ref="C9:F9"/>
    <mergeCell ref="C10:E10"/>
    <mergeCell ref="B4:J4"/>
    <mergeCell ref="I44:I46"/>
    <mergeCell ref="B47:J47"/>
    <mergeCell ref="C46:F46"/>
    <mergeCell ref="B2:J2"/>
    <mergeCell ref="C35:F35"/>
    <mergeCell ref="C37:E37"/>
    <mergeCell ref="C43:F43"/>
    <mergeCell ref="C44:F44"/>
    <mergeCell ref="C32:F32"/>
    <mergeCell ref="C39:F39"/>
    <mergeCell ref="C17:F17"/>
    <mergeCell ref="B5:J5"/>
    <mergeCell ref="C6:F6"/>
    <mergeCell ref="C7:F7"/>
    <mergeCell ref="C8:F8"/>
  </mergeCells>
  <dataValidations count="6">
    <dataValidation type="list" allowBlank="1" showInputMessage="1" showErrorMessage="1" sqref="F10" xr:uid="{8A86E264-50D3-4BED-9C27-B5CF5EE571CC}">
      <formula1>"Mumbai, Delhi, Kolkata, Chennai, Other City"</formula1>
    </dataValidation>
    <dataValidation type="whole" operator="greaterThanOrEqual" allowBlank="1" showInputMessage="1" showErrorMessage="1" error="Negative amount not valid" sqref="J44:J46 J18:J31 J8:J9 J33:J42" xr:uid="{A34BB8E0-54A8-4778-A620-C88F1A6D50EA}">
      <formula1>0</formula1>
    </dataValidation>
    <dataValidation type="list" allowBlank="1" showInputMessage="1" showErrorMessage="1" sqref="G34:G35" xr:uid="{46F909C6-5717-4418-B568-40E375B4DA2C}">
      <formula1>"No, Yes"</formula1>
    </dataValidation>
    <dataValidation type="list" allowBlank="1" showInputMessage="1" showErrorMessage="1" sqref="G36:G37" xr:uid="{546E1169-898C-4ED4-B091-7A794C626990}">
      <formula1>"N.A., &lt; 40%, &lt; 80%, &gt; 80%"</formula1>
    </dataValidation>
    <dataValidation type="list" allowBlank="1" showInputMessage="1" showErrorMessage="1" sqref="G36:G37" xr:uid="{A253EF1C-3DD8-4802-9954-A8861BD0AFCC}">
      <formula1>"No, &lt; 40%, &lt; 80%, &gt; 80%"</formula1>
    </dataValidation>
    <dataValidation type="list" allowBlank="1" showInputMessage="1" showErrorMessage="1" sqref="G42" xr:uid="{8E0DCB5D-AD1F-4E47-8D41-492CCF8BA085}">
      <formula1>"N.A., 50% Deduction, 100% Deduction"</formula1>
    </dataValidation>
  </dataValidations>
  <hyperlinks>
    <hyperlink ref="F3" r:id="rId1" xr:uid="{F43F263E-E3C4-49D7-B14A-0F6BABF22A42}"/>
    <hyperlink ref="J3" r:id="rId2" xr:uid="{C53E2591-C4F6-4231-B816-3BF649334790}"/>
  </hyperlinks>
  <printOptions horizontalCentered="1"/>
  <pageMargins left="9.8425196850393706E-2" right="9.8425196850393706E-2" top="0.74803149606299213" bottom="0.74803149606299213" header="0.31496062992125984" footer="0.31496062992125984"/>
  <pageSetup paperSize="9" scale="89" orientation="portrait" r:id="rId3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BBC4-5EC9-433F-8E99-8F5DAF77727A}">
  <sheetPr codeName="Sheet5">
    <pageSetUpPr fitToPage="1"/>
  </sheetPr>
  <dimension ref="A1:XFD101"/>
  <sheetViews>
    <sheetView showGridLines="0" showRowColHeaders="0" workbookViewId="0">
      <pane xSplit="6" ySplit="5" topLeftCell="G57" activePane="bottomRight" state="frozen"/>
      <selection pane="topRight" activeCell="G1" sqref="G1"/>
      <selection pane="bottomLeft" activeCell="A7" sqref="A7"/>
      <selection pane="bottomRight" activeCell="B2" sqref="B2:H2"/>
    </sheetView>
  </sheetViews>
  <sheetFormatPr defaultColWidth="0" defaultRowHeight="14.4" zeroHeight="1" x14ac:dyDescent="0.3"/>
  <cols>
    <col min="1" max="1" width="0.88671875" customWidth="1"/>
    <col min="2" max="3" width="5.109375" customWidth="1"/>
    <col min="4" max="4" width="60.88671875" customWidth="1"/>
    <col min="5" max="6" width="12.33203125" customWidth="1"/>
    <col min="7" max="7" width="14.6640625" customWidth="1"/>
    <col min="8" max="8" width="14.6640625" style="70" customWidth="1"/>
    <col min="9" max="9" width="1.6640625" customWidth="1"/>
    <col min="10" max="10" width="21.6640625" hidden="1" customWidth="1"/>
    <col min="11" max="11" width="12" hidden="1" customWidth="1"/>
    <col min="12" max="13" width="0" hidden="1" customWidth="1"/>
    <col min="14" max="16382" width="8.88671875" hidden="1"/>
    <col min="16383" max="16383" width="2.5546875" hidden="1" customWidth="1"/>
    <col min="16384" max="16384" width="3.21875" hidden="1" customWidth="1"/>
  </cols>
  <sheetData>
    <row r="1" spans="1:8" ht="5.4" customHeight="1" thickBot="1" x14ac:dyDescent="0.35"/>
    <row r="2" spans="1:8" ht="21" x14ac:dyDescent="0.4">
      <c r="B2" s="198" t="s">
        <v>15</v>
      </c>
      <c r="C2" s="199"/>
      <c r="D2" s="199"/>
      <c r="E2" s="199"/>
      <c r="F2" s="199"/>
      <c r="G2" s="199"/>
      <c r="H2" s="200"/>
    </row>
    <row r="3" spans="1:8" ht="15" thickBot="1" x14ac:dyDescent="0.35">
      <c r="A3" s="1"/>
      <c r="B3" s="74" t="s">
        <v>10</v>
      </c>
      <c r="C3" s="75"/>
      <c r="D3" s="75"/>
      <c r="E3" s="76" t="s">
        <v>11</v>
      </c>
      <c r="F3" s="77"/>
      <c r="G3" s="75"/>
      <c r="H3" s="78" t="s">
        <v>12</v>
      </c>
    </row>
    <row r="4" spans="1:8" ht="18" thickBot="1" x14ac:dyDescent="0.35">
      <c r="A4" s="1"/>
      <c r="B4" s="136"/>
      <c r="C4" s="137" t="str">
        <f>IF(Earnings!D4="","",Earnings!D4)</f>
        <v/>
      </c>
      <c r="D4" s="138"/>
      <c r="E4" s="138"/>
      <c r="F4" s="138"/>
      <c r="G4" s="137" t="s">
        <v>105</v>
      </c>
      <c r="H4" s="139" t="str">
        <f>IF(Earnings!O4="","",Earnings!O4)</f>
        <v/>
      </c>
    </row>
    <row r="5" spans="1:8" ht="52.8" x14ac:dyDescent="0.3">
      <c r="A5" s="1"/>
      <c r="B5" s="90"/>
      <c r="C5" s="91"/>
      <c r="D5" s="92"/>
      <c r="E5" s="93"/>
      <c r="F5" s="93"/>
      <c r="G5" s="106" t="s">
        <v>106</v>
      </c>
      <c r="H5" s="107" t="s">
        <v>107</v>
      </c>
    </row>
    <row r="6" spans="1:8" x14ac:dyDescent="0.3">
      <c r="A6" s="1"/>
      <c r="B6" s="90">
        <v>1</v>
      </c>
      <c r="C6" s="94" t="s">
        <v>108</v>
      </c>
      <c r="D6" s="95"/>
      <c r="E6" s="96"/>
      <c r="F6" s="96"/>
      <c r="G6" s="69">
        <f>SUM(Earnings!P7:P21)</f>
        <v>0</v>
      </c>
      <c r="H6" s="72">
        <f>SUM(Earnings!P7:P21)</f>
        <v>0</v>
      </c>
    </row>
    <row r="7" spans="1:8" x14ac:dyDescent="0.3">
      <c r="A7" s="1"/>
      <c r="B7" s="90">
        <v>2</v>
      </c>
      <c r="C7" s="97" t="s">
        <v>109</v>
      </c>
      <c r="D7" s="95"/>
      <c r="E7" s="96"/>
      <c r="F7" s="96"/>
      <c r="G7" s="68"/>
      <c r="H7" s="73"/>
    </row>
    <row r="8" spans="1:8" x14ac:dyDescent="0.3">
      <c r="A8" s="1"/>
      <c r="B8" s="90"/>
      <c r="C8" s="98" t="s">
        <v>110</v>
      </c>
      <c r="D8" s="99" t="s">
        <v>111</v>
      </c>
      <c r="E8" s="96">
        <f>Investment!J10</f>
        <v>0</v>
      </c>
      <c r="F8" s="96"/>
      <c r="G8" s="68"/>
      <c r="H8" s="73"/>
    </row>
    <row r="9" spans="1:8" x14ac:dyDescent="0.3">
      <c r="A9" s="1"/>
      <c r="B9" s="90"/>
      <c r="C9" s="98" t="s">
        <v>112</v>
      </c>
      <c r="D9" s="99" t="s">
        <v>101</v>
      </c>
      <c r="E9" s="96">
        <f>Investment!J44</f>
        <v>0</v>
      </c>
      <c r="F9" s="96"/>
      <c r="G9" s="68"/>
      <c r="H9" s="73"/>
    </row>
    <row r="10" spans="1:8" x14ac:dyDescent="0.3">
      <c r="A10" s="1"/>
      <c r="B10" s="90"/>
      <c r="C10" s="98" t="s">
        <v>113</v>
      </c>
      <c r="D10" s="99" t="s">
        <v>114</v>
      </c>
      <c r="E10" s="96">
        <f>Investment!J45</f>
        <v>0</v>
      </c>
      <c r="F10" s="96"/>
      <c r="G10" s="68"/>
      <c r="H10" s="73"/>
    </row>
    <row r="11" spans="1:8" x14ac:dyDescent="0.3">
      <c r="A11" s="1"/>
      <c r="B11" s="90"/>
      <c r="C11" s="98" t="s">
        <v>115</v>
      </c>
      <c r="D11" s="99" t="s">
        <v>104</v>
      </c>
      <c r="E11" s="96">
        <f>Investment!J46</f>
        <v>0</v>
      </c>
      <c r="F11" s="96"/>
      <c r="G11" s="68"/>
      <c r="H11" s="73"/>
    </row>
    <row r="12" spans="1:8" x14ac:dyDescent="0.3">
      <c r="A12" s="1"/>
      <c r="B12" s="90">
        <v>3</v>
      </c>
      <c r="C12" s="97" t="s">
        <v>116</v>
      </c>
      <c r="D12" s="95"/>
      <c r="E12" s="96"/>
      <c r="F12" s="96"/>
      <c r="G12" s="68">
        <f>G6-SUM(E8:E11)</f>
        <v>0</v>
      </c>
      <c r="H12" s="73">
        <f>H6</f>
        <v>0</v>
      </c>
    </row>
    <row r="13" spans="1:8" x14ac:dyDescent="0.3">
      <c r="A13" s="1"/>
      <c r="B13" s="90">
        <v>4</v>
      </c>
      <c r="C13" s="97" t="s">
        <v>117</v>
      </c>
      <c r="D13" s="95"/>
      <c r="E13" s="96"/>
      <c r="F13" s="96"/>
      <c r="G13" s="68"/>
      <c r="H13" s="73"/>
    </row>
    <row r="14" spans="1:8" x14ac:dyDescent="0.3">
      <c r="A14" s="1"/>
      <c r="B14" s="90"/>
      <c r="C14" s="98" t="s">
        <v>110</v>
      </c>
      <c r="D14" s="99" t="s">
        <v>118</v>
      </c>
      <c r="E14" s="96">
        <f>IF(Earnings!P24&gt;0, 50000,)</f>
        <v>0</v>
      </c>
      <c r="F14" s="96"/>
      <c r="G14" s="68"/>
      <c r="H14" s="73"/>
    </row>
    <row r="15" spans="1:8" x14ac:dyDescent="0.3">
      <c r="A15" s="1"/>
      <c r="B15" s="90"/>
      <c r="C15" s="98" t="s">
        <v>112</v>
      </c>
      <c r="D15" s="99" t="s">
        <v>119</v>
      </c>
      <c r="E15" s="96">
        <f>Earnings!P26</f>
        <v>0</v>
      </c>
      <c r="F15" s="96"/>
      <c r="G15" s="68"/>
      <c r="H15" s="73"/>
    </row>
    <row r="16" spans="1:8" x14ac:dyDescent="0.3">
      <c r="A16" s="1"/>
      <c r="B16" s="90">
        <v>5</v>
      </c>
      <c r="C16" s="97" t="s">
        <v>120</v>
      </c>
      <c r="D16" s="95"/>
      <c r="E16" s="96"/>
      <c r="F16" s="96"/>
      <c r="G16" s="68">
        <f>SUM(E14:E15)</f>
        <v>0</v>
      </c>
      <c r="H16" s="73">
        <f>E14</f>
        <v>0</v>
      </c>
    </row>
    <row r="17" spans="1:8" x14ac:dyDescent="0.3">
      <c r="A17" s="1"/>
      <c r="B17" s="90">
        <v>6</v>
      </c>
      <c r="C17" s="97" t="s">
        <v>121</v>
      </c>
      <c r="D17" s="95"/>
      <c r="E17" s="96"/>
      <c r="F17" s="96"/>
      <c r="G17" s="69">
        <f>G12-G16</f>
        <v>0</v>
      </c>
      <c r="H17" s="72">
        <f>H12-H16</f>
        <v>0</v>
      </c>
    </row>
    <row r="18" spans="1:8" x14ac:dyDescent="0.3">
      <c r="A18" s="1"/>
      <c r="B18" s="90">
        <v>7</v>
      </c>
      <c r="C18" s="97" t="s">
        <v>122</v>
      </c>
      <c r="D18" s="95"/>
      <c r="E18" s="96"/>
      <c r="F18" s="96"/>
      <c r="G18" s="68"/>
      <c r="H18" s="73"/>
    </row>
    <row r="19" spans="1:8" x14ac:dyDescent="0.3">
      <c r="A19" s="1"/>
      <c r="B19" s="90"/>
      <c r="C19" s="98" t="s">
        <v>110</v>
      </c>
      <c r="D19" s="99" t="s">
        <v>66</v>
      </c>
      <c r="E19" s="96">
        <f>-Investment!J8</f>
        <v>0</v>
      </c>
      <c r="F19" s="96"/>
      <c r="G19" s="68"/>
      <c r="H19" s="73"/>
    </row>
    <row r="20" spans="1:8" x14ac:dyDescent="0.3">
      <c r="A20" s="1"/>
      <c r="B20" s="90"/>
      <c r="C20" s="98" t="s">
        <v>112</v>
      </c>
      <c r="D20" s="99" t="s">
        <v>123</v>
      </c>
      <c r="E20" s="96">
        <f>-Investment!J9</f>
        <v>0</v>
      </c>
      <c r="F20" s="96"/>
      <c r="G20" s="68"/>
      <c r="H20" s="73"/>
    </row>
    <row r="21" spans="1:8" x14ac:dyDescent="0.3">
      <c r="A21" s="1"/>
      <c r="B21" s="90"/>
      <c r="C21" s="98" t="s">
        <v>113</v>
      </c>
      <c r="D21" s="99" t="s">
        <v>124</v>
      </c>
      <c r="E21" s="96"/>
      <c r="F21" s="96"/>
      <c r="G21" s="68">
        <f>SUM(E19:E20)</f>
        <v>0</v>
      </c>
      <c r="H21" s="73">
        <f>E20</f>
        <v>0</v>
      </c>
    </row>
    <row r="22" spans="1:8" x14ac:dyDescent="0.3">
      <c r="A22" s="1"/>
      <c r="B22" s="90">
        <v>8</v>
      </c>
      <c r="C22" s="94" t="s">
        <v>125</v>
      </c>
      <c r="D22" s="100"/>
      <c r="E22" s="101"/>
      <c r="F22" s="101"/>
      <c r="G22" s="69">
        <f>SUM(G17:G21)</f>
        <v>0</v>
      </c>
      <c r="H22" s="72">
        <f>SUM(H17:H21)</f>
        <v>0</v>
      </c>
    </row>
    <row r="23" spans="1:8" x14ac:dyDescent="0.3">
      <c r="A23" s="1"/>
      <c r="B23" s="90">
        <v>9</v>
      </c>
      <c r="C23" s="97" t="s">
        <v>126</v>
      </c>
      <c r="D23" s="95"/>
      <c r="E23" s="102" t="s">
        <v>127</v>
      </c>
      <c r="F23" s="102" t="s">
        <v>128</v>
      </c>
      <c r="G23" s="68"/>
      <c r="H23" s="73"/>
    </row>
    <row r="24" spans="1:8" x14ac:dyDescent="0.3">
      <c r="A24" s="1"/>
      <c r="B24" s="90"/>
      <c r="C24" s="97" t="s">
        <v>129</v>
      </c>
      <c r="D24" s="99" t="s">
        <v>130</v>
      </c>
      <c r="E24" s="96"/>
      <c r="F24" s="96"/>
      <c r="G24" s="68"/>
      <c r="H24" s="73"/>
    </row>
    <row r="25" spans="1:8" x14ac:dyDescent="0.3">
      <c r="A25" s="1"/>
      <c r="B25" s="90"/>
      <c r="C25" s="103">
        <v>1</v>
      </c>
      <c r="D25" s="99" t="s">
        <v>131</v>
      </c>
      <c r="E25" s="96">
        <f>Earnings!P25+Earnings!P29</f>
        <v>0</v>
      </c>
      <c r="F25" s="96">
        <f>MIN(E25,150000)</f>
        <v>0</v>
      </c>
      <c r="G25" s="68"/>
      <c r="H25" s="73"/>
    </row>
    <row r="26" spans="1:8" x14ac:dyDescent="0.3">
      <c r="A26" s="1"/>
      <c r="B26" s="90"/>
      <c r="C26" s="103">
        <v>2</v>
      </c>
      <c r="D26" s="99" t="s">
        <v>72</v>
      </c>
      <c r="E26" s="96">
        <f>Investment!J18</f>
        <v>0</v>
      </c>
      <c r="F26" s="96">
        <f>MIN(E26,150000)</f>
        <v>0</v>
      </c>
      <c r="G26" s="68"/>
      <c r="H26" s="73"/>
    </row>
    <row r="27" spans="1:8" x14ac:dyDescent="0.3">
      <c r="A27" s="1"/>
      <c r="B27" s="90"/>
      <c r="C27" s="103">
        <v>3</v>
      </c>
      <c r="D27" s="99" t="s">
        <v>73</v>
      </c>
      <c r="E27" s="96">
        <f>Investment!J19</f>
        <v>0</v>
      </c>
      <c r="F27" s="96">
        <f t="shared" ref="F27:F37" si="0">MIN(E27,150000)</f>
        <v>0</v>
      </c>
      <c r="G27" s="68"/>
      <c r="H27" s="73"/>
    </row>
    <row r="28" spans="1:8" x14ac:dyDescent="0.3">
      <c r="A28" s="1"/>
      <c r="B28" s="90"/>
      <c r="C28" s="103">
        <v>4</v>
      </c>
      <c r="D28" s="99" t="s">
        <v>74</v>
      </c>
      <c r="E28" s="96">
        <f>Investment!J20</f>
        <v>0</v>
      </c>
      <c r="F28" s="96">
        <f t="shared" si="0"/>
        <v>0</v>
      </c>
      <c r="G28" s="68"/>
      <c r="H28" s="73"/>
    </row>
    <row r="29" spans="1:8" x14ac:dyDescent="0.3">
      <c r="A29" s="1"/>
      <c r="B29" s="90"/>
      <c r="C29" s="103">
        <v>5</v>
      </c>
      <c r="D29" s="99" t="s">
        <v>75</v>
      </c>
      <c r="E29" s="96">
        <f>Investment!J21</f>
        <v>0</v>
      </c>
      <c r="F29" s="96">
        <f t="shared" si="0"/>
        <v>0</v>
      </c>
      <c r="G29" s="68"/>
      <c r="H29" s="73"/>
    </row>
    <row r="30" spans="1:8" x14ac:dyDescent="0.3">
      <c r="A30" s="1"/>
      <c r="B30" s="90"/>
      <c r="C30" s="103">
        <v>6</v>
      </c>
      <c r="D30" s="99" t="s">
        <v>76</v>
      </c>
      <c r="E30" s="96">
        <f>Investment!J22</f>
        <v>0</v>
      </c>
      <c r="F30" s="96">
        <f t="shared" si="0"/>
        <v>0</v>
      </c>
      <c r="G30" s="68"/>
      <c r="H30" s="73"/>
    </row>
    <row r="31" spans="1:8" x14ac:dyDescent="0.3">
      <c r="A31" s="1"/>
      <c r="B31" s="90"/>
      <c r="C31" s="103">
        <v>7</v>
      </c>
      <c r="D31" s="99" t="s">
        <v>77</v>
      </c>
      <c r="E31" s="96">
        <f>Investment!J23</f>
        <v>0</v>
      </c>
      <c r="F31" s="96">
        <f t="shared" si="0"/>
        <v>0</v>
      </c>
      <c r="G31" s="68"/>
      <c r="H31" s="73"/>
    </row>
    <row r="32" spans="1:8" x14ac:dyDescent="0.3">
      <c r="A32" s="1"/>
      <c r="B32" s="90"/>
      <c r="C32" s="103">
        <v>8</v>
      </c>
      <c r="D32" s="99" t="s">
        <v>132</v>
      </c>
      <c r="E32" s="96">
        <f>Investment!J24</f>
        <v>0</v>
      </c>
      <c r="F32" s="96">
        <f t="shared" si="0"/>
        <v>0</v>
      </c>
      <c r="G32" s="68"/>
      <c r="H32" s="73"/>
    </row>
    <row r="33" spans="1:8" x14ac:dyDescent="0.3">
      <c r="A33" s="1"/>
      <c r="B33" s="90"/>
      <c r="C33" s="103">
        <v>9</v>
      </c>
      <c r="D33" s="99" t="s">
        <v>79</v>
      </c>
      <c r="E33" s="96">
        <f>Investment!J25</f>
        <v>0</v>
      </c>
      <c r="F33" s="96">
        <f t="shared" si="0"/>
        <v>0</v>
      </c>
      <c r="G33" s="68"/>
      <c r="H33" s="73"/>
    </row>
    <row r="34" spans="1:8" x14ac:dyDescent="0.3">
      <c r="A34" s="1"/>
      <c r="B34" s="90"/>
      <c r="C34" s="103">
        <v>10</v>
      </c>
      <c r="D34" s="99" t="s">
        <v>80</v>
      </c>
      <c r="E34" s="96">
        <f>Investment!J26</f>
        <v>0</v>
      </c>
      <c r="F34" s="96">
        <f t="shared" si="0"/>
        <v>0</v>
      </c>
      <c r="G34" s="68"/>
      <c r="H34" s="73"/>
    </row>
    <row r="35" spans="1:8" x14ac:dyDescent="0.3">
      <c r="A35" s="1"/>
      <c r="B35" s="90"/>
      <c r="C35" s="103">
        <v>11</v>
      </c>
      <c r="D35" s="99" t="s">
        <v>81</v>
      </c>
      <c r="E35" s="96">
        <f>Investment!J27</f>
        <v>0</v>
      </c>
      <c r="F35" s="96">
        <f t="shared" si="0"/>
        <v>0</v>
      </c>
      <c r="G35" s="68"/>
      <c r="H35" s="73"/>
    </row>
    <row r="36" spans="1:8" x14ac:dyDescent="0.3">
      <c r="A36" s="1"/>
      <c r="B36" s="90"/>
      <c r="C36" s="103">
        <v>12</v>
      </c>
      <c r="D36" s="99" t="s">
        <v>82</v>
      </c>
      <c r="E36" s="96">
        <f>Investment!J28</f>
        <v>0</v>
      </c>
      <c r="F36" s="96">
        <f t="shared" si="0"/>
        <v>0</v>
      </c>
      <c r="G36" s="68"/>
      <c r="H36" s="73"/>
    </row>
    <row r="37" spans="1:8" x14ac:dyDescent="0.3">
      <c r="A37" s="1"/>
      <c r="B37" s="90"/>
      <c r="C37" s="103">
        <v>13</v>
      </c>
      <c r="D37" s="99" t="s">
        <v>133</v>
      </c>
      <c r="E37" s="96">
        <f>Investment!J29</f>
        <v>0</v>
      </c>
      <c r="F37" s="96">
        <f t="shared" si="0"/>
        <v>0</v>
      </c>
      <c r="G37" s="68"/>
      <c r="H37" s="73"/>
    </row>
    <row r="38" spans="1:8" x14ac:dyDescent="0.3">
      <c r="A38" s="1"/>
      <c r="B38" s="90"/>
      <c r="C38" s="104"/>
      <c r="D38" s="105" t="s">
        <v>134</v>
      </c>
      <c r="E38" s="101">
        <f>SUM(E25:E37)</f>
        <v>0</v>
      </c>
      <c r="F38" s="101">
        <f>SUM(F25:F37)</f>
        <v>0</v>
      </c>
      <c r="G38" s="68"/>
      <c r="H38" s="73"/>
    </row>
    <row r="39" spans="1:8" x14ac:dyDescent="0.3">
      <c r="A39" s="1"/>
      <c r="B39" s="90"/>
      <c r="C39" s="97" t="s">
        <v>135</v>
      </c>
      <c r="D39" s="99" t="s">
        <v>136</v>
      </c>
      <c r="E39" s="96"/>
      <c r="F39" s="96"/>
      <c r="G39" s="68"/>
      <c r="H39" s="73"/>
    </row>
    <row r="40" spans="1:8" x14ac:dyDescent="0.3">
      <c r="A40" s="1"/>
      <c r="B40" s="90"/>
      <c r="C40" s="103">
        <v>1</v>
      </c>
      <c r="D40" s="99" t="s">
        <v>137</v>
      </c>
      <c r="E40" s="96">
        <f>Investment!J33</f>
        <v>0</v>
      </c>
      <c r="F40" s="96">
        <f>MIN(Investment!I33,Investment!J33)</f>
        <v>0</v>
      </c>
      <c r="G40" s="68"/>
      <c r="H40" s="73"/>
    </row>
    <row r="41" spans="1:8" x14ac:dyDescent="0.3">
      <c r="A41" s="1"/>
      <c r="B41" s="90"/>
      <c r="C41" s="103">
        <v>2</v>
      </c>
      <c r="D41" s="99" t="s">
        <v>88</v>
      </c>
      <c r="E41" s="96">
        <f>Investment!J34</f>
        <v>0</v>
      </c>
      <c r="F41" s="96">
        <f>MIN(Investment!I34,Investment!J34)</f>
        <v>0</v>
      </c>
      <c r="G41" s="68"/>
      <c r="H41" s="73"/>
    </row>
    <row r="42" spans="1:8" x14ac:dyDescent="0.3">
      <c r="A42" s="1"/>
      <c r="B42" s="90"/>
      <c r="C42" s="103">
        <v>3</v>
      </c>
      <c r="D42" s="99" t="s">
        <v>91</v>
      </c>
      <c r="E42" s="96">
        <f>Investment!J35</f>
        <v>0</v>
      </c>
      <c r="F42" s="96">
        <f>Investment!J35</f>
        <v>0</v>
      </c>
      <c r="G42" s="68"/>
      <c r="H42" s="73"/>
    </row>
    <row r="43" spans="1:8" x14ac:dyDescent="0.3">
      <c r="A43" s="1"/>
      <c r="B43" s="90"/>
      <c r="C43" s="103">
        <v>4</v>
      </c>
      <c r="D43" s="99" t="s">
        <v>92</v>
      </c>
      <c r="E43" s="96">
        <f>Investment!J36</f>
        <v>0</v>
      </c>
      <c r="F43" s="96">
        <f>Investment!J36</f>
        <v>0</v>
      </c>
      <c r="G43" s="68"/>
      <c r="H43" s="73"/>
    </row>
    <row r="44" spans="1:8" x14ac:dyDescent="0.3">
      <c r="A44" s="1"/>
      <c r="B44" s="90"/>
      <c r="C44" s="103">
        <v>5</v>
      </c>
      <c r="D44" s="99" t="s">
        <v>94</v>
      </c>
      <c r="E44" s="96">
        <f>Investment!J37</f>
        <v>0</v>
      </c>
      <c r="F44" s="96">
        <f>Investment!J37</f>
        <v>0</v>
      </c>
      <c r="G44" s="68"/>
      <c r="H44" s="73"/>
    </row>
    <row r="45" spans="1:8" x14ac:dyDescent="0.3">
      <c r="A45" s="1"/>
      <c r="B45" s="90"/>
      <c r="C45" s="103">
        <v>6</v>
      </c>
      <c r="D45" s="99" t="s">
        <v>95</v>
      </c>
      <c r="E45" s="96">
        <f>Investment!J38</f>
        <v>0</v>
      </c>
      <c r="F45" s="96">
        <f>MIN(Investment!I38,Investment!J38)</f>
        <v>0</v>
      </c>
      <c r="G45" s="68"/>
      <c r="H45" s="73"/>
    </row>
    <row r="46" spans="1:8" x14ac:dyDescent="0.3">
      <c r="A46" s="1"/>
      <c r="B46" s="90"/>
      <c r="C46" s="103">
        <v>7</v>
      </c>
      <c r="D46" s="99" t="s">
        <v>96</v>
      </c>
      <c r="E46" s="96">
        <f>Investment!J39</f>
        <v>0</v>
      </c>
      <c r="F46" s="96">
        <f>Investment!J39</f>
        <v>0</v>
      </c>
      <c r="G46" s="68"/>
      <c r="H46" s="73"/>
    </row>
    <row r="47" spans="1:8" x14ac:dyDescent="0.3">
      <c r="A47" s="1"/>
      <c r="B47" s="90"/>
      <c r="C47" s="103">
        <v>8</v>
      </c>
      <c r="D47" s="99" t="s">
        <v>97</v>
      </c>
      <c r="E47" s="96">
        <f>Investment!J40</f>
        <v>0</v>
      </c>
      <c r="F47" s="96">
        <f>Investment!J40</f>
        <v>0</v>
      </c>
      <c r="G47" s="68"/>
      <c r="H47" s="73"/>
    </row>
    <row r="48" spans="1:8" x14ac:dyDescent="0.3">
      <c r="A48" s="1"/>
      <c r="B48" s="90"/>
      <c r="C48" s="103">
        <v>9</v>
      </c>
      <c r="D48" s="99" t="s">
        <v>99</v>
      </c>
      <c r="E48" s="96">
        <f>IF(Investment!G42="N.A.", 0,Investment!J42)</f>
        <v>0</v>
      </c>
      <c r="F48" s="96">
        <f>IF(Investment!G42="50% Deduction", Report!E48/2,Report!E48)</f>
        <v>0</v>
      </c>
      <c r="G48" s="68"/>
      <c r="H48" s="73"/>
    </row>
    <row r="49" spans="1:11" x14ac:dyDescent="0.3">
      <c r="A49" s="1"/>
      <c r="B49" s="90"/>
      <c r="C49" s="103">
        <v>10</v>
      </c>
      <c r="D49" s="99" t="s">
        <v>138</v>
      </c>
      <c r="E49" s="96">
        <f>Investment!J41</f>
        <v>0</v>
      </c>
      <c r="F49" s="96">
        <f>MIN(Investment!I41,Investment!J41)</f>
        <v>0</v>
      </c>
      <c r="G49" s="68"/>
      <c r="H49" s="73"/>
    </row>
    <row r="50" spans="1:11" x14ac:dyDescent="0.3">
      <c r="A50" s="1"/>
      <c r="B50" s="90"/>
      <c r="C50" s="103">
        <v>11</v>
      </c>
      <c r="D50" s="99" t="s">
        <v>139</v>
      </c>
      <c r="E50" s="96">
        <f>Earnings!P30</f>
        <v>0</v>
      </c>
      <c r="F50" s="96">
        <f>MIN((Earnings!P7+Earnings!P8)*10%,Earnings!P30)</f>
        <v>0</v>
      </c>
      <c r="G50" s="68"/>
      <c r="H50" s="73"/>
    </row>
    <row r="51" spans="1:11" x14ac:dyDescent="0.3">
      <c r="A51" s="1"/>
      <c r="B51" s="90"/>
      <c r="C51" s="103"/>
      <c r="D51" s="105" t="s">
        <v>140</v>
      </c>
      <c r="E51" s="101">
        <f>SUM(E40:E50)</f>
        <v>0</v>
      </c>
      <c r="F51" s="101">
        <f>SUM(F40:F50)</f>
        <v>0</v>
      </c>
      <c r="G51" s="68"/>
      <c r="H51" s="73"/>
    </row>
    <row r="52" spans="1:11" x14ac:dyDescent="0.3">
      <c r="A52" s="1"/>
      <c r="B52" s="90">
        <v>10</v>
      </c>
      <c r="C52" s="97" t="s">
        <v>141</v>
      </c>
      <c r="D52" s="95"/>
      <c r="E52" s="96"/>
      <c r="F52" s="96"/>
      <c r="G52" s="69">
        <f>MIN(150000,F38)+F51</f>
        <v>0</v>
      </c>
      <c r="H52" s="72">
        <f>F50</f>
        <v>0</v>
      </c>
    </row>
    <row r="53" spans="1:11" x14ac:dyDescent="0.3">
      <c r="A53" s="1"/>
      <c r="B53" s="90">
        <v>11</v>
      </c>
      <c r="C53" s="94" t="s">
        <v>142</v>
      </c>
      <c r="D53" s="100"/>
      <c r="E53" s="101"/>
      <c r="F53" s="101"/>
      <c r="G53" s="69">
        <f>ROUND(G22-G52,-1)</f>
        <v>0</v>
      </c>
      <c r="H53" s="72">
        <f>ROUND(H22-H52,-1)</f>
        <v>0</v>
      </c>
      <c r="K53" s="88"/>
    </row>
    <row r="54" spans="1:11" x14ac:dyDescent="0.3">
      <c r="A54" s="1"/>
      <c r="B54" s="90">
        <v>12</v>
      </c>
      <c r="C54" s="97" t="s">
        <v>143</v>
      </c>
      <c r="D54" s="95"/>
      <c r="E54" s="96"/>
      <c r="F54" s="96"/>
      <c r="G54" s="68">
        <f>H72</f>
        <v>0</v>
      </c>
      <c r="H54" s="73">
        <f>H83</f>
        <v>0</v>
      </c>
      <c r="K54" s="89"/>
    </row>
    <row r="55" spans="1:11" x14ac:dyDescent="0.3">
      <c r="A55" s="1"/>
      <c r="B55" s="90">
        <v>13</v>
      </c>
      <c r="C55" s="97" t="s">
        <v>144</v>
      </c>
      <c r="D55" s="95"/>
      <c r="E55" s="96"/>
      <c r="F55" s="96"/>
      <c r="G55" s="68">
        <f>IF(G53&lt;=500000, G54,0)</f>
        <v>0</v>
      </c>
      <c r="H55" s="73">
        <f>IF(H53&lt;=700000, H54,0)</f>
        <v>0</v>
      </c>
    </row>
    <row r="56" spans="1:11" x14ac:dyDescent="0.3">
      <c r="A56" s="1"/>
      <c r="B56" s="90"/>
      <c r="C56" s="97"/>
      <c r="D56" s="95" t="s">
        <v>145</v>
      </c>
      <c r="E56" s="96"/>
      <c r="F56" s="96"/>
      <c r="G56" s="68">
        <f>I101</f>
        <v>0</v>
      </c>
      <c r="H56" s="73">
        <f>I93</f>
        <v>0</v>
      </c>
    </row>
    <row r="57" spans="1:11" x14ac:dyDescent="0.3">
      <c r="A57" s="1"/>
      <c r="B57" s="90">
        <v>14</v>
      </c>
      <c r="C57" s="97" t="s">
        <v>146</v>
      </c>
      <c r="D57" s="95"/>
      <c r="E57" s="96"/>
      <c r="F57" s="96"/>
      <c r="G57" s="68">
        <f>G54-G55+G56</f>
        <v>0</v>
      </c>
      <c r="H57" s="73">
        <f>H54-H55+H56</f>
        <v>0</v>
      </c>
    </row>
    <row r="58" spans="1:11" x14ac:dyDescent="0.3">
      <c r="A58" s="1"/>
      <c r="B58" s="90">
        <v>15</v>
      </c>
      <c r="C58" s="97" t="s">
        <v>147</v>
      </c>
      <c r="D58" s="95"/>
      <c r="E58" s="96"/>
      <c r="F58" s="96"/>
      <c r="G58" s="68">
        <f>G57*4%</f>
        <v>0</v>
      </c>
      <c r="H58" s="73">
        <f>H57*4%</f>
        <v>0</v>
      </c>
    </row>
    <row r="59" spans="1:11" x14ac:dyDescent="0.3">
      <c r="A59" s="1"/>
      <c r="B59" s="90">
        <v>16</v>
      </c>
      <c r="C59" s="97" t="s">
        <v>148</v>
      </c>
      <c r="D59" s="95"/>
      <c r="E59" s="96"/>
      <c r="F59" s="96"/>
      <c r="G59" s="68">
        <f>Investment!J31</f>
        <v>0</v>
      </c>
      <c r="H59" s="73">
        <f>Investment!J31</f>
        <v>0</v>
      </c>
    </row>
    <row r="60" spans="1:11" x14ac:dyDescent="0.3">
      <c r="A60" s="1"/>
      <c r="B60" s="90">
        <v>17</v>
      </c>
      <c r="C60" s="94" t="s">
        <v>149</v>
      </c>
      <c r="D60" s="100"/>
      <c r="E60" s="101"/>
      <c r="F60" s="101"/>
      <c r="G60" s="69">
        <f>ROUND(G57+G58-G59,-1)</f>
        <v>0</v>
      </c>
      <c r="H60" s="72">
        <f>ROUND(H57+H58-H59,-1)</f>
        <v>0</v>
      </c>
      <c r="I60" s="88"/>
    </row>
    <row r="61" spans="1:11" x14ac:dyDescent="0.3">
      <c r="A61" s="1"/>
      <c r="B61" s="90"/>
      <c r="C61" s="97" t="s">
        <v>150</v>
      </c>
      <c r="D61" s="95"/>
      <c r="E61" s="96"/>
      <c r="F61" s="96"/>
      <c r="G61" s="68">
        <f>Earnings!P27</f>
        <v>0</v>
      </c>
      <c r="H61" s="73">
        <f>Earnings!P27</f>
        <v>0</v>
      </c>
    </row>
    <row r="62" spans="1:11" x14ac:dyDescent="0.3">
      <c r="A62" s="1"/>
      <c r="B62" s="90"/>
      <c r="C62" s="94" t="s">
        <v>151</v>
      </c>
      <c r="D62" s="95"/>
      <c r="E62" s="96"/>
      <c r="F62" s="96"/>
      <c r="G62" s="68">
        <f>G60-G61</f>
        <v>0</v>
      </c>
      <c r="H62" s="73">
        <f>H60-H61</f>
        <v>0</v>
      </c>
    </row>
    <row r="63" spans="1:11" ht="19.2" customHeight="1" thickBot="1" x14ac:dyDescent="0.35">
      <c r="A63" s="1"/>
      <c r="B63" s="202" t="str">
        <f>IF(G60+H60=0,"No Tax Liability",IF(G60&lt;H60,"Existing Regime is recommended for you  (Investment Proofs Required)","New Regime is recommended for you (No Investments Required)"))</f>
        <v>No Tax Liability</v>
      </c>
      <c r="C63" s="203"/>
      <c r="D63" s="203"/>
      <c r="E63" s="203"/>
      <c r="F63" s="203"/>
      <c r="G63" s="203"/>
      <c r="H63" s="204"/>
    </row>
    <row r="64" spans="1:11" ht="15" thickBot="1" x14ac:dyDescent="0.35">
      <c r="A64" s="21"/>
      <c r="B64" s="201" t="s">
        <v>14</v>
      </c>
      <c r="C64" s="201"/>
      <c r="D64" s="201"/>
      <c r="E64" s="201"/>
      <c r="F64" s="201"/>
      <c r="G64" s="201"/>
      <c r="H64" s="201"/>
    </row>
    <row r="65" spans="4:11" ht="8.4" customHeight="1" x14ac:dyDescent="0.3"/>
    <row r="67" spans="4:11" hidden="1" x14ac:dyDescent="0.3">
      <c r="E67" s="71" t="s">
        <v>152</v>
      </c>
    </row>
    <row r="68" spans="4:11" hidden="1" x14ac:dyDescent="0.3">
      <c r="E68" s="79">
        <v>0</v>
      </c>
      <c r="F68" s="80">
        <f>IF($G$53&gt;250000,250000,$G$53)</f>
        <v>0</v>
      </c>
      <c r="G68" s="81">
        <v>0</v>
      </c>
      <c r="H68" s="79">
        <v>0</v>
      </c>
    </row>
    <row r="69" spans="4:11" hidden="1" x14ac:dyDescent="0.3">
      <c r="E69" s="79">
        <f>IF($G$53&lt;250000, 0, 250000)</f>
        <v>0</v>
      </c>
      <c r="F69" s="80">
        <f>IF($G$53&lt;250000,0,IF($G$53&gt;500000,500000,$G$53))</f>
        <v>0</v>
      </c>
      <c r="G69" s="82">
        <v>0.05</v>
      </c>
      <c r="H69" s="79">
        <f>(F69-E69)*G69</f>
        <v>0</v>
      </c>
    </row>
    <row r="70" spans="4:11" hidden="1" x14ac:dyDescent="0.3">
      <c r="E70" s="79">
        <f>IF($G$53&lt;500000, 0, 500000)</f>
        <v>0</v>
      </c>
      <c r="F70" s="80">
        <f>IF($G$53&lt;500000,0,IF($G$53&gt;1000000,1000000,$G$53))</f>
        <v>0</v>
      </c>
      <c r="G70" s="82">
        <v>0.2</v>
      </c>
      <c r="H70" s="79">
        <f>(F70-E70)*G70</f>
        <v>0</v>
      </c>
    </row>
    <row r="71" spans="4:11" hidden="1" x14ac:dyDescent="0.3">
      <c r="E71" s="79">
        <f>IF($G$53&lt;1000000, 0, 1000000)</f>
        <v>0</v>
      </c>
      <c r="F71" s="80">
        <f>IF($G$53&lt;1000000,0,$G$53)</f>
        <v>0</v>
      </c>
      <c r="G71" s="82">
        <v>0.3</v>
      </c>
      <c r="H71" s="79">
        <f>IF(F71&gt;E71,(F71-E71)*30%,0)</f>
        <v>0</v>
      </c>
    </row>
    <row r="72" spans="4:11" hidden="1" x14ac:dyDescent="0.3">
      <c r="E72" s="86"/>
      <c r="F72" s="87" t="s">
        <v>153</v>
      </c>
      <c r="G72" s="83"/>
      <c r="H72" s="84">
        <f>SUM(H68:H71)</f>
        <v>0</v>
      </c>
    </row>
    <row r="73" spans="4:11" hidden="1" x14ac:dyDescent="0.3">
      <c r="E73" s="86"/>
      <c r="F73" s="87" t="s">
        <v>154</v>
      </c>
      <c r="G73" s="85">
        <v>0.04</v>
      </c>
      <c r="H73" s="84">
        <f>H72*G73</f>
        <v>0</v>
      </c>
    </row>
    <row r="74" spans="4:11" hidden="1" x14ac:dyDescent="0.3">
      <c r="E74" s="86"/>
      <c r="F74" s="87" t="s">
        <v>155</v>
      </c>
      <c r="G74" s="83"/>
      <c r="H74" s="84">
        <f>H72+H73</f>
        <v>0</v>
      </c>
    </row>
    <row r="76" spans="4:11" hidden="1" x14ac:dyDescent="0.3">
      <c r="E76" s="71" t="s">
        <v>156</v>
      </c>
    </row>
    <row r="77" spans="4:11" hidden="1" x14ac:dyDescent="0.3">
      <c r="E77" s="79">
        <v>0</v>
      </c>
      <c r="F77" s="80">
        <f>IF($H$53&gt;300000,300000,$H$53)</f>
        <v>0</v>
      </c>
      <c r="G77" s="81">
        <v>0</v>
      </c>
      <c r="H77" s="79">
        <v>0</v>
      </c>
      <c r="J77" s="64" t="s">
        <v>157</v>
      </c>
      <c r="K77" s="65">
        <v>0</v>
      </c>
    </row>
    <row r="78" spans="4:11" hidden="1" x14ac:dyDescent="0.3">
      <c r="D78" s="88"/>
      <c r="E78" s="79">
        <f>IF($H$53&lt;300000, 0, 300000)</f>
        <v>0</v>
      </c>
      <c r="F78" s="80">
        <f>IF($H$53&lt;300000,0,IF($H$53&gt;600000,600000,$H$53))</f>
        <v>0</v>
      </c>
      <c r="G78" s="82">
        <v>0.05</v>
      </c>
      <c r="H78" s="79">
        <f>(F78-E78)*G78</f>
        <v>0</v>
      </c>
      <c r="J78" s="64" t="s">
        <v>158</v>
      </c>
      <c r="K78" s="65">
        <v>0.05</v>
      </c>
    </row>
    <row r="79" spans="4:11" hidden="1" x14ac:dyDescent="0.3">
      <c r="E79" s="79">
        <f>IF($H$53&lt;600000, 0, 600000)</f>
        <v>0</v>
      </c>
      <c r="F79" s="80">
        <f>IF($H$53&lt;600000,0,IF($H$53&gt;900000,900000,$H$53))</f>
        <v>0</v>
      </c>
      <c r="G79" s="82">
        <v>0.1</v>
      </c>
      <c r="H79" s="79">
        <f>(F79-E79)*G79</f>
        <v>0</v>
      </c>
      <c r="J79" s="64" t="s">
        <v>159</v>
      </c>
      <c r="K79" s="65">
        <v>0.1</v>
      </c>
    </row>
    <row r="80" spans="4:11" hidden="1" x14ac:dyDescent="0.3">
      <c r="E80" s="79">
        <f>IF($H$53&lt;900000, 0, 900000)</f>
        <v>0</v>
      </c>
      <c r="F80" s="80">
        <f>IF($H$53&lt;900000,0,IF($H$53&gt;1200000,1200000,$H$53))</f>
        <v>0</v>
      </c>
      <c r="G80" s="82">
        <v>0.15</v>
      </c>
      <c r="H80" s="79">
        <f>(F80-E80)*G80</f>
        <v>0</v>
      </c>
      <c r="J80" s="64" t="s">
        <v>160</v>
      </c>
      <c r="K80" s="65">
        <v>0.15</v>
      </c>
    </row>
    <row r="81" spans="4:13" hidden="1" x14ac:dyDescent="0.3">
      <c r="E81" s="79">
        <f>IF($H$53&lt;1200000, 0, 1200000)</f>
        <v>0</v>
      </c>
      <c r="F81" s="80">
        <f>IF($H$53&lt;1200000,0,IF($H$53&gt;1500000,1500000,$H$53))</f>
        <v>0</v>
      </c>
      <c r="G81" s="82">
        <v>0.2</v>
      </c>
      <c r="H81" s="79">
        <f>(F81-E81)*G81</f>
        <v>0</v>
      </c>
      <c r="J81" s="64" t="s">
        <v>161</v>
      </c>
      <c r="K81" s="65">
        <v>0.2</v>
      </c>
    </row>
    <row r="82" spans="4:13" hidden="1" x14ac:dyDescent="0.3">
      <c r="E82" s="79">
        <f>IF($H$53&lt;1500000, 0, 1500000)</f>
        <v>0</v>
      </c>
      <c r="F82" s="80">
        <f>IF($H$53&lt;1500000,0,$H$53)</f>
        <v>0</v>
      </c>
      <c r="G82" s="82">
        <v>0.3</v>
      </c>
      <c r="H82" s="79">
        <f>IF(F82&gt;E82,(F82-E82)*30%,0)</f>
        <v>0</v>
      </c>
      <c r="J82" s="64" t="s">
        <v>162</v>
      </c>
      <c r="K82" s="65">
        <v>0.3</v>
      </c>
    </row>
    <row r="83" spans="4:13" hidden="1" x14ac:dyDescent="0.3">
      <c r="E83" s="86"/>
      <c r="F83" s="87" t="s">
        <v>153</v>
      </c>
      <c r="G83" s="83"/>
      <c r="H83" s="84">
        <f>SUM(H77:H82)</f>
        <v>0</v>
      </c>
    </row>
    <row r="84" spans="4:13" hidden="1" x14ac:dyDescent="0.3">
      <c r="E84" s="86"/>
      <c r="F84" s="87" t="s">
        <v>154</v>
      </c>
      <c r="G84" s="85">
        <v>0.04</v>
      </c>
      <c r="H84" s="84">
        <f>H83*G84</f>
        <v>0</v>
      </c>
    </row>
    <row r="85" spans="4:13" hidden="1" x14ac:dyDescent="0.3">
      <c r="E85" s="86"/>
      <c r="F85" s="87" t="s">
        <v>155</v>
      </c>
      <c r="G85" s="83"/>
      <c r="H85" s="84">
        <f>H83+H84</f>
        <v>0</v>
      </c>
    </row>
    <row r="86" spans="4:13" hidden="1" x14ac:dyDescent="0.3">
      <c r="I86" s="88"/>
    </row>
    <row r="87" spans="4:13" hidden="1" x14ac:dyDescent="0.3">
      <c r="E87" s="71" t="s">
        <v>163</v>
      </c>
      <c r="I87" s="88"/>
    </row>
    <row r="88" spans="4:13" hidden="1" x14ac:dyDescent="0.3">
      <c r="E88" s="79">
        <v>0</v>
      </c>
      <c r="F88" s="80">
        <f>IF($H$53&lt;5000000,0,0)</f>
        <v>0</v>
      </c>
      <c r="G88" s="81">
        <v>0</v>
      </c>
      <c r="H88" s="79">
        <f>IF($H$53&lt;5000000,0,0)</f>
        <v>0</v>
      </c>
      <c r="J88" s="64" t="s">
        <v>164</v>
      </c>
      <c r="K88" s="64" t="s">
        <v>165</v>
      </c>
      <c r="L88" s="64"/>
      <c r="M88" s="64" t="s">
        <v>165</v>
      </c>
    </row>
    <row r="89" spans="4:13" hidden="1" x14ac:dyDescent="0.3">
      <c r="D89" s="88">
        <f>F89-E89</f>
        <v>0</v>
      </c>
      <c r="E89" s="79">
        <f>IF($H$53&lt;5000000, 0, 5000000)</f>
        <v>0</v>
      </c>
      <c r="F89" s="80">
        <f>IF($H$53&lt;5000000,0,IF($H$53&gt;10000000,10000000,$H$53))</f>
        <v>0</v>
      </c>
      <c r="G89" s="65">
        <v>0.1</v>
      </c>
      <c r="H89" s="79">
        <f>IF(AND($H$53&gt;5000000,$H$53&lt;=10000000),$H$54*G89,0)</f>
        <v>0</v>
      </c>
      <c r="I89" s="205">
        <f>IF(H89&gt;=D89,D89-(D89*30%), H89)</f>
        <v>0</v>
      </c>
      <c r="J89" s="64" t="s">
        <v>166</v>
      </c>
      <c r="K89" s="65">
        <v>0.1</v>
      </c>
      <c r="L89" s="64"/>
      <c r="M89" s="65">
        <v>0.1</v>
      </c>
    </row>
    <row r="90" spans="4:13" hidden="1" x14ac:dyDescent="0.3">
      <c r="D90" s="88">
        <f>F90-E90</f>
        <v>0</v>
      </c>
      <c r="E90" s="79">
        <f>IF($H$53&lt;10000000, 0, 10000000)</f>
        <v>0</v>
      </c>
      <c r="F90" s="80">
        <f>IF($H$53&lt;10000000,0,IF($H$53&gt;20000000,20000000,$H$53))</f>
        <v>0</v>
      </c>
      <c r="G90" s="65">
        <v>0.15</v>
      </c>
      <c r="H90" s="79">
        <f>IF(AND($H$53&gt;10000000,$H$53&lt;=20000000),$H$54*G90,0)</f>
        <v>0</v>
      </c>
      <c r="I90" s="88">
        <f>IF(H90&gt;=D90,D90, H90)</f>
        <v>0</v>
      </c>
      <c r="J90" s="64" t="s">
        <v>167</v>
      </c>
      <c r="K90" s="65">
        <v>0.15</v>
      </c>
      <c r="L90" s="64"/>
      <c r="M90" s="65">
        <v>0.15</v>
      </c>
    </row>
    <row r="91" spans="4:13" hidden="1" x14ac:dyDescent="0.3">
      <c r="D91" s="88">
        <f>F91-E91</f>
        <v>0</v>
      </c>
      <c r="E91" s="79">
        <f>IF($H$53&lt;20000000, 0, 20000000)</f>
        <v>0</v>
      </c>
      <c r="F91" s="80">
        <f>IF($H$53&lt;20000000,0,IF($H$53&gt;50000000,50000000,$H$53))</f>
        <v>0</v>
      </c>
      <c r="G91" s="65">
        <v>0.25</v>
      </c>
      <c r="H91" s="79">
        <f>IF($H$53&gt;20000000,$H$54*G91,0)</f>
        <v>0</v>
      </c>
      <c r="I91" s="88">
        <f>IF(H91&gt;=D91,D91, H91)</f>
        <v>0</v>
      </c>
      <c r="J91" s="64" t="s">
        <v>168</v>
      </c>
      <c r="K91" s="65">
        <v>0.25</v>
      </c>
      <c r="L91" s="64"/>
      <c r="M91" s="65">
        <v>0.25</v>
      </c>
    </row>
    <row r="92" spans="4:13" hidden="1" x14ac:dyDescent="0.3">
      <c r="D92" s="88">
        <f>F92-E92</f>
        <v>0</v>
      </c>
      <c r="E92" s="79">
        <f>IF($H$53&lt;50000000, 0, 50000000)</f>
        <v>0</v>
      </c>
      <c r="F92" s="80">
        <f>IF($H$53&lt;50000000,0,$H$53)</f>
        <v>0</v>
      </c>
      <c r="G92" s="65">
        <v>0.25</v>
      </c>
      <c r="H92" s="79">
        <v>0</v>
      </c>
      <c r="I92" s="88">
        <f t="shared" ref="I92" si="1">IF(H92&gt;=D92,H92-D92,H92)</f>
        <v>0</v>
      </c>
      <c r="J92" s="64" t="s">
        <v>169</v>
      </c>
      <c r="K92" s="65">
        <v>0.37</v>
      </c>
      <c r="L92" s="64"/>
      <c r="M92" s="64" t="s">
        <v>170</v>
      </c>
    </row>
    <row r="93" spans="4:13" hidden="1" x14ac:dyDescent="0.3">
      <c r="D93" s="88"/>
      <c r="E93" s="86"/>
      <c r="F93" s="87" t="s">
        <v>145</v>
      </c>
      <c r="G93" s="83"/>
      <c r="H93" s="84">
        <f>SUM(H88:H92)</f>
        <v>0</v>
      </c>
      <c r="I93" s="84">
        <f>SUM(I88:I92)</f>
        <v>0</v>
      </c>
    </row>
    <row r="94" spans="4:13" hidden="1" x14ac:dyDescent="0.3">
      <c r="D94" s="141"/>
    </row>
    <row r="95" spans="4:13" hidden="1" x14ac:dyDescent="0.3">
      <c r="E95" s="71" t="s">
        <v>171</v>
      </c>
    </row>
    <row r="96" spans="4:13" hidden="1" x14ac:dyDescent="0.3">
      <c r="D96" s="88">
        <v>0</v>
      </c>
      <c r="E96" s="79">
        <v>0</v>
      </c>
      <c r="F96" s="80">
        <f>IF($G$53&gt;5000000,5000000,$G$53)</f>
        <v>0</v>
      </c>
      <c r="G96" s="81">
        <v>0</v>
      </c>
      <c r="H96" s="79">
        <f>IF($G$53&lt;5000000,0,0)</f>
        <v>0</v>
      </c>
    </row>
    <row r="97" spans="4:9" hidden="1" x14ac:dyDescent="0.3">
      <c r="D97" s="88">
        <f t="shared" ref="D97:D100" si="2">F97-E97</f>
        <v>0</v>
      </c>
      <c r="E97" s="79">
        <f>IF($G$53&lt;5000000, 0, 5000000)</f>
        <v>0</v>
      </c>
      <c r="F97" s="80">
        <f>IF($G$53&lt;5000000,0,IF($G$53&gt;10000000,10000000,$G$53))</f>
        <v>0</v>
      </c>
      <c r="G97" s="65">
        <v>0.1</v>
      </c>
      <c r="H97" s="79">
        <f>IF(AND($G$53&gt;5000000,$G$53&lt;=10000000),$G$54*G97,0)</f>
        <v>0</v>
      </c>
      <c r="I97" s="88">
        <f>IF(H97&gt;=D97,D97-(D97*30%), H97)</f>
        <v>0</v>
      </c>
    </row>
    <row r="98" spans="4:9" hidden="1" x14ac:dyDescent="0.3">
      <c r="D98" s="88">
        <f t="shared" si="2"/>
        <v>0</v>
      </c>
      <c r="E98" s="79">
        <f>IF($G$53&lt;10000000, 0, 10000000)</f>
        <v>0</v>
      </c>
      <c r="F98" s="80">
        <f>IF($G$53&lt;10000000,0,IF($G$53&gt;20000000,20000000,$G$53))</f>
        <v>0</v>
      </c>
      <c r="G98" s="65">
        <v>0.15</v>
      </c>
      <c r="H98" s="79">
        <f>IF(AND($G$53&gt;10000000,$G$53&lt;=20000000),$G$54*G98,0)</f>
        <v>0</v>
      </c>
      <c r="I98" s="88">
        <f t="shared" ref="I98:I100" si="3">IF(H98&gt;=D98,D98, H98)</f>
        <v>0</v>
      </c>
    </row>
    <row r="99" spans="4:9" hidden="1" x14ac:dyDescent="0.3">
      <c r="D99" s="88">
        <f t="shared" si="2"/>
        <v>0</v>
      </c>
      <c r="E99" s="79">
        <f>IF($G$53&lt;20000000, 0, 20000000)</f>
        <v>0</v>
      </c>
      <c r="F99" s="80">
        <f>IF($G$53&lt;20000000,0,IF($G$53&gt;50000000,50000000,$G$53))</f>
        <v>0</v>
      </c>
      <c r="G99" s="65">
        <v>0.25</v>
      </c>
      <c r="H99" s="79">
        <f>IF(AND($G$53&gt;20000000,$G$53&lt;=50000000),$G$54*G99,0)</f>
        <v>0</v>
      </c>
      <c r="I99" s="88">
        <f t="shared" si="3"/>
        <v>0</v>
      </c>
    </row>
    <row r="100" spans="4:9" hidden="1" x14ac:dyDescent="0.3">
      <c r="D100" s="88">
        <f t="shared" si="2"/>
        <v>0</v>
      </c>
      <c r="E100" s="79">
        <f>IF($G$53&lt;50000000, 0, 50000000)</f>
        <v>0</v>
      </c>
      <c r="F100" s="80">
        <f>IF($G$53&lt;50000000,0,$G$53)</f>
        <v>0</v>
      </c>
      <c r="G100" s="65">
        <v>0.37</v>
      </c>
      <c r="H100" s="79">
        <f>IF($G$53&gt;50000000,$G$54*G100,0)</f>
        <v>0</v>
      </c>
      <c r="I100" s="88">
        <f t="shared" si="3"/>
        <v>0</v>
      </c>
    </row>
    <row r="101" spans="4:9" hidden="1" x14ac:dyDescent="0.3">
      <c r="E101" s="86"/>
      <c r="F101" s="87" t="s">
        <v>145</v>
      </c>
      <c r="G101" s="83"/>
      <c r="H101" s="84">
        <f>SUM(H96:H100)</f>
        <v>0</v>
      </c>
      <c r="I101" s="84">
        <f>SUM(I96:I100)</f>
        <v>0</v>
      </c>
    </row>
  </sheetData>
  <sheetProtection algorithmName="SHA-512" hashValue="fVLRjjY5zqKrCcCYkvreQqqMfFrJRvYfpNnWdhhDOW2nPrk9rDPher0vUsHUC9J5zFje4S4tqz9VfkqUnKEgPQ==" saltValue="pgs8I2n+veuXYnXgzZTZUQ==" spinCount="100000" sheet="1" objects="1" scenarios="1" selectLockedCells="1"/>
  <mergeCells count="3">
    <mergeCell ref="B2:H2"/>
    <mergeCell ref="B64:H64"/>
    <mergeCell ref="B63:H63"/>
  </mergeCells>
  <conditionalFormatting sqref="G5:G62">
    <cfRule type="expression" dxfId="3" priority="1">
      <formula>$G$60&gt;$H$60</formula>
    </cfRule>
    <cfRule type="expression" dxfId="2" priority="4">
      <formula>$G$60&lt;$H$60</formula>
    </cfRule>
  </conditionalFormatting>
  <conditionalFormatting sqref="H5:H62">
    <cfRule type="expression" dxfId="1" priority="2">
      <formula>$H$60&gt;$G$60</formula>
    </cfRule>
    <cfRule type="expression" dxfId="0" priority="3">
      <formula>$H$60&lt;$G$60</formula>
    </cfRule>
  </conditionalFormatting>
  <hyperlinks>
    <hyperlink ref="H3" r:id="rId1" xr:uid="{DE10EC84-99FC-43FE-9008-88601854F099}"/>
    <hyperlink ref="E3" r:id="rId2" xr:uid="{51BE72F1-0A30-4D65-94AD-DEF06E7A9AB5}"/>
  </hyperlinks>
  <printOptions horizontalCentered="1"/>
  <pageMargins left="0.11811023622047245" right="0.11811023622047245" top="0.74803149606299213" bottom="0.74803149606299213" header="0.31496062992125984" footer="0.31496062992125984"/>
  <pageSetup paperSize="9" scale="7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Welcome</vt:lpstr>
      <vt:lpstr>Earnings</vt:lpstr>
      <vt:lpstr>HRA_Exemption</vt:lpstr>
      <vt:lpstr>Investment</vt:lpstr>
      <vt:lpstr>Report</vt:lpstr>
      <vt:lpstr>Earnings!Print_Area</vt:lpstr>
      <vt:lpstr>Investment!Print_Area</vt:lpstr>
      <vt:lpstr>Report!Print_Area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Samruddhi Consultancy Services Sunita Gaikwad</dc:creator>
  <cp:keywords/>
  <dc:description/>
  <cp:lastModifiedBy>Samruddhi Consultancy Services Sunita Gaikwad</cp:lastModifiedBy>
  <cp:revision/>
  <dcterms:created xsi:type="dcterms:W3CDTF">2023-02-14T11:58:05Z</dcterms:created>
  <dcterms:modified xsi:type="dcterms:W3CDTF">2023-04-26T17:42:54Z</dcterms:modified>
  <cp:category/>
  <cp:contentStatus/>
</cp:coreProperties>
</file>